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mc:AlternateContent xmlns:mc="http://schemas.openxmlformats.org/markup-compatibility/2006">
    <mc:Choice Requires="x15">
      <x15ac:absPath xmlns:x15ac="http://schemas.microsoft.com/office/spreadsheetml/2010/11/ac" url="https://richmondandwandsworth-my.sharepoint.com/personal/chris_williams_richmondandwandsworth_gov_uk/Documents/Desktop/"/>
    </mc:Choice>
  </mc:AlternateContent>
  <xr:revisionPtr revIDLastSave="0" documentId="8_{2C94843D-6413-4775-8269-F43A0998C840}" xr6:coauthVersionLast="47" xr6:coauthVersionMax="47" xr10:uidLastSave="{00000000-0000-0000-0000-000000000000}"/>
  <workbookProtection workbookAlgorithmName="SHA-512" workbookHashValue="OofKxTENms6TxwmcnHdQeamMXZNQmoAv8NiRjrHxbWmJAGu7pBzWsUqMZWLD5R9s5KcsCTkdCFPUObxuHZGk/Q==" workbookSaltValue="5ua7jJXJpKkiox6CB0nJoA==" workbookSpinCount="100000" lockStructure="1"/>
  <bookViews>
    <workbookView xWindow="-120" yWindow="-120" windowWidth="29040" windowHeight="15840" xr2:uid="{52D6DEDA-AA6F-4A2B-A90D-062FBEF3CAB6}"/>
  </bookViews>
  <sheets>
    <sheet name="Contents" sheetId="1" r:id="rId1"/>
    <sheet name="Instructions" sheetId="9" r:id="rId2"/>
    <sheet name="Application Details" sheetId="2" r:id="rId3"/>
    <sheet name="Development Details" sheetId="3" r:id="rId4"/>
    <sheet name="A" sheetId="28" r:id="rId5"/>
    <sheet name="B" sheetId="8" r:id="rId6"/>
    <sheet name="C" sheetId="13" r:id="rId7"/>
    <sheet name="D" sheetId="5" r:id="rId8"/>
    <sheet name="Requirements Summary" sheetId="33" r:id="rId9"/>
    <sheet name="Lookup Development Size" sheetId="6" state="hidden" r:id="rId10"/>
    <sheet name="Lookup Predominant Use" sheetId="11" state="hidden" r:id="rId11"/>
    <sheet name="Lookup Yes and No" sheetId="12" state="hidden" r:id="rId12"/>
    <sheet name="Standard Messages" sheetId="32" state="hidden" r:id="rId13"/>
  </sheets>
  <definedNames>
    <definedName name="Inputs_still_required">'Standard Messages'!$B$2</definedName>
    <definedName name="No_requirement">'Standard Messages'!$B$3</definedName>
    <definedName name="No_requirement_in_document">'Standard Messages'!$B$5</definedName>
    <definedName name="Not_included_in_calculator">'Standard Messages'!$B$4</definedName>
    <definedName name="Not_included_in_summary">'Standard Messages'!$B$6</definedName>
    <definedName name="_xlnm.Print_Area" localSheetId="4">A!$B$2:$P$29</definedName>
    <definedName name="_xlnm.Print_Area" localSheetId="2">'Application Details'!$B$2:$E$14</definedName>
    <definedName name="_xlnm.Print_Area" localSheetId="5">B!$B$2:$P$49</definedName>
    <definedName name="_xlnm.Print_Area" localSheetId="6">'C'!$B$2:$P$45</definedName>
    <definedName name="_xlnm.Print_Area" localSheetId="0">Contents!$B$2:$Q$50</definedName>
    <definedName name="_xlnm.Print_Area" localSheetId="7">D!$B$2:$P$66</definedName>
    <definedName name="_xlnm.Print_Area" localSheetId="3">'Development Details'!$B$2:$P$87</definedName>
    <definedName name="_xlnm.Print_Area" localSheetId="1">Instructions!$B$2:$Q$37</definedName>
    <definedName name="_xlnm.Print_Area" localSheetId="8">'Requirements Summary'!$B$2:$Q$38</definedName>
    <definedName name="_xlnm.Print_Titles" localSheetId="0">Contents!$15:$15</definedName>
    <definedName name="_xlnm.Print_Titles" localSheetId="8">'Requirements Summary'!$5:$6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33" l="1"/>
  <c r="K30" i="33"/>
  <c r="E31" i="3" l="1"/>
  <c r="K7" i="33" l="1"/>
  <c r="K10" i="33"/>
  <c r="K11" i="33"/>
  <c r="K12" i="33"/>
  <c r="K16" i="33"/>
  <c r="K18" i="33"/>
  <c r="K19" i="33"/>
  <c r="K20" i="33"/>
  <c r="K23" i="33"/>
  <c r="K25" i="33"/>
  <c r="K32" i="33"/>
  <c r="K33" i="33"/>
  <c r="K34" i="33"/>
  <c r="F41" i="13" l="1"/>
  <c r="I28" i="33" s="1"/>
  <c r="K28" i="33" s="1"/>
  <c r="C25" i="13"/>
  <c r="F30" i="13" l="1"/>
  <c r="F31" i="13" s="1"/>
  <c r="I27" i="33"/>
  <c r="E25" i="13"/>
  <c r="H68" i="3"/>
  <c r="H70" i="3" s="1"/>
  <c r="C7" i="13" s="1"/>
  <c r="I24" i="33" s="1"/>
  <c r="H52" i="3"/>
  <c r="H51" i="3"/>
  <c r="H50" i="3"/>
  <c r="H49" i="3"/>
  <c r="K27" i="33" l="1"/>
  <c r="H54" i="3"/>
  <c r="E7" i="13"/>
  <c r="G17" i="13"/>
  <c r="G13" i="13"/>
  <c r="K24" i="33" s="1"/>
  <c r="G12" i="13"/>
  <c r="C18" i="28"/>
  <c r="I17" i="33" s="1"/>
  <c r="K17" i="33" s="1"/>
  <c r="C23" i="28" l="1"/>
  <c r="E18" i="28"/>
  <c r="C7" i="28"/>
  <c r="E7" i="28" l="1"/>
  <c r="I15" i="33"/>
  <c r="K15" i="33" s="1"/>
  <c r="C12" i="28"/>
  <c r="H60" i="3" l="1"/>
  <c r="E43" i="3"/>
  <c r="C2" i="6" s="1"/>
  <c r="K42" i="5" l="1"/>
  <c r="K43" i="5"/>
  <c r="K44" i="5"/>
  <c r="K45" i="5"/>
  <c r="K46" i="5"/>
  <c r="K29" i="5" l="1"/>
  <c r="D26" i="5" l="1"/>
  <c r="D27" i="5" s="1"/>
  <c r="F13" i="5" l="1"/>
  <c r="F15" i="5"/>
  <c r="K50" i="5"/>
  <c r="K51" i="5"/>
  <c r="D58" i="5"/>
  <c r="D57" i="5"/>
  <c r="D56" i="5"/>
  <c r="K49" i="5"/>
  <c r="K35" i="33" l="1"/>
  <c r="I35" i="33"/>
  <c r="L15" i="5"/>
  <c r="L13" i="5"/>
  <c r="H62" i="3" l="1"/>
  <c r="C7" i="8" l="1"/>
  <c r="E7" i="8" s="1"/>
  <c r="C7" i="9"/>
  <c r="C9" i="9" s="1"/>
  <c r="C11" i="9" s="1"/>
  <c r="C13" i="9" s="1"/>
  <c r="C17" i="9" s="1"/>
  <c r="C19" i="9" s="1"/>
  <c r="C21" i="9" s="1"/>
  <c r="C23" i="9" s="1"/>
  <c r="E15" i="8" l="1"/>
  <c r="E27" i="8"/>
  <c r="I22" i="33"/>
  <c r="E22" i="8"/>
  <c r="E40" i="8"/>
  <c r="E41" i="8"/>
  <c r="E26" i="8"/>
  <c r="I21" i="33"/>
  <c r="K21" i="33" s="1"/>
  <c r="E14" i="8"/>
  <c r="E21" i="8"/>
  <c r="E34" i="8"/>
  <c r="E35" i="8"/>
  <c r="E46" i="8" s="1"/>
  <c r="K22" i="33" s="1"/>
  <c r="C25" i="9"/>
  <c r="C29" i="9" s="1"/>
  <c r="C33" i="9" s="1"/>
  <c r="E45" i="8" l="1"/>
  <c r="K41" i="5"/>
</calcChain>
</file>

<file path=xl/sharedStrings.xml><?xml version="1.0" encoding="utf-8"?>
<sst xmlns="http://schemas.openxmlformats.org/spreadsheetml/2006/main" count="599" uniqueCount="233">
  <si>
    <t>London Borough of Richmond upon Thames
Planning Obligations Supplementary Planning Document Calculator</t>
  </si>
  <si>
    <t>Contents</t>
  </si>
  <si>
    <t>Instructions</t>
  </si>
  <si>
    <t>Application Details</t>
  </si>
  <si>
    <t>Development Details</t>
  </si>
  <si>
    <t>Calculation Sheets:</t>
  </si>
  <si>
    <t xml:space="preserve"> </t>
  </si>
  <si>
    <t>Section of the Planning Obligations Supplementary Planning Document</t>
  </si>
  <si>
    <t>Calculation Sheet</t>
  </si>
  <si>
    <t>Introduction and Background</t>
  </si>
  <si>
    <t>-</t>
  </si>
  <si>
    <t>Policy Framework</t>
  </si>
  <si>
    <t>Scope of the Planning Obligations Supplementary Planning Document</t>
  </si>
  <si>
    <t>Link with the Borough Community Infrastructure Levy</t>
  </si>
  <si>
    <t>Scope of Contributions</t>
  </si>
  <si>
    <t>Expected Level of Contributions</t>
  </si>
  <si>
    <t>Affordable Housing</t>
  </si>
  <si>
    <t>Not included: refer to the Affordable Housing Supplementary Planning Document</t>
  </si>
  <si>
    <t>Site-Specific Transport Requirements</t>
  </si>
  <si>
    <t>Not included: refer to the Planning Obligations Supplementary Planning Document and the Local Validation Checklist</t>
  </si>
  <si>
    <t>River Thames and River Crane</t>
  </si>
  <si>
    <t>A</t>
  </si>
  <si>
    <t>6.20</t>
  </si>
  <si>
    <t>Public Realm, Public Open Space, Play Space, and Sport and Recreation Facilities</t>
  </si>
  <si>
    <t>Not included: refer to the Planning Obligations Supplementary Planning Document</t>
  </si>
  <si>
    <t>Trees</t>
  </si>
  <si>
    <t>Heritage Assets</t>
  </si>
  <si>
    <t>Employment and Skills Training</t>
  </si>
  <si>
    <t>B</t>
  </si>
  <si>
    <t>Local Employment Agreements</t>
  </si>
  <si>
    <t>Local Procurement</t>
  </si>
  <si>
    <t>Affordable Office Space</t>
  </si>
  <si>
    <t>C</t>
  </si>
  <si>
    <t>Managed Workspace</t>
  </si>
  <si>
    <t>Sustainable Design and Construction</t>
  </si>
  <si>
    <t>Not included: refer to the Sustainable Construction Checklist Supplementary Planning Document</t>
  </si>
  <si>
    <t>Carbon Offsetting</t>
  </si>
  <si>
    <t>Biodiversity and Natural Features</t>
  </si>
  <si>
    <t>Air Quality</t>
  </si>
  <si>
    <t>Not included: refer to the Draft Air Quality Supplementary Planning Document</t>
  </si>
  <si>
    <t>Flood Risk</t>
  </si>
  <si>
    <t>Water Infrastructure</t>
  </si>
  <si>
    <t>Community Safety</t>
  </si>
  <si>
    <t>Social Infrastructure</t>
  </si>
  <si>
    <t>Additional Relevant information</t>
  </si>
  <si>
    <t>Section 106 Administration and Monitoring Costs</t>
  </si>
  <si>
    <t>D</t>
  </si>
  <si>
    <t>Requirements Summary</t>
  </si>
  <si>
    <t>Supplementary Planning Document Version: 2 June 2020</t>
  </si>
  <si>
    <t>Calculator Version: 1.1</t>
  </si>
  <si>
    <t>Calculator Version Date: 29 May 2020</t>
  </si>
  <si>
    <t>What This Calculator Covers</t>
  </si>
  <si>
    <t xml:space="preserve">This calculator incorporates many of the thresholds and formulas in the Planning Obligations Supplementary Planning Document ('the Supplementary Planning Document'), as a tool to estimate and calculate obligations that may be required of development within the borough. </t>
  </si>
  <si>
    <t>It does not cover all the provisions of the Supplementary Planning Document, as in that document not all of the thresholds or requirements are represented in terms of a formula.</t>
  </si>
  <si>
    <t>The provisions of the Supplementary Planning Document that can be calculated using this calculator are listed in the Contents sheet.</t>
  </si>
  <si>
    <t>For the provisions that are included in this calculator, the Planning Obligations Supplementary Planning Document must still be referred to for background explanation and details of the requirements.</t>
  </si>
  <si>
    <t>Information That Must Be Entered</t>
  </si>
  <si>
    <t>In this calculator, any fields that require information about the development to be entered are shaded gold:</t>
  </si>
  <si>
    <t>Input Required</t>
  </si>
  <si>
    <t>Any fields that are automatically calculated, as a result of the information that has been entered, are shaded grey:</t>
  </si>
  <si>
    <t>Calculated Field</t>
  </si>
  <si>
    <t>Any fields that are automatically calculated, and result in a requirement, are shaded green:</t>
  </si>
  <si>
    <t>Requirement</t>
  </si>
  <si>
    <t>Enter all the details required on the Application Details and Development Details sheets.</t>
  </si>
  <si>
    <t>Then check the calculations sheets, sheets A–D, filling in any gold shaded input fields that are relevant to the application.</t>
  </si>
  <si>
    <t>Calculator Results</t>
  </si>
  <si>
    <t>Once all of the required inputs have been entered, the Requirements Summary sheet shows a summary of the requirements of the proposal, to act as a starting point for discussions with Richmond Council.</t>
  </si>
  <si>
    <t>Help on Using the Calculator</t>
  </si>
  <si>
    <t>For further information about the calculator or for any help in using it—</t>
  </si>
  <si>
    <t>Email</t>
  </si>
  <si>
    <t>planning@richmond.gov.uk</t>
  </si>
  <si>
    <t>Phone</t>
  </si>
  <si>
    <t>020 8891 1411</t>
  </si>
  <si>
    <t>Application number</t>
  </si>
  <si>
    <t>Site address</t>
  </si>
  <si>
    <t>Development description</t>
  </si>
  <si>
    <t>Date entered into calculator</t>
  </si>
  <si>
    <t>Date granted</t>
  </si>
  <si>
    <t>Proposed Uses</t>
  </si>
  <si>
    <t>Residential units</t>
  </si>
  <si>
    <t>The number of proposed flats and houses</t>
  </si>
  <si>
    <t>Predominant use</t>
  </si>
  <si>
    <t>Site</t>
  </si>
  <si>
    <t>Site is adjacent to the River Thames or the River Crane</t>
  </si>
  <si>
    <t>The development includes the felling of trees</t>
  </si>
  <si>
    <t>Proposed Floorspace</t>
  </si>
  <si>
    <t>All Floorspace</t>
  </si>
  <si>
    <t>Use Class</t>
  </si>
  <si>
    <t>Gross Internal Area (m²)</t>
  </si>
  <si>
    <t>A1</t>
  </si>
  <si>
    <t>A2</t>
  </si>
  <si>
    <t>A3</t>
  </si>
  <si>
    <t>Floorspace such as car parking, basements, plant rooms and circulation space must all be included in this table</t>
  </si>
  <si>
    <t>A4</t>
  </si>
  <si>
    <t>A5</t>
  </si>
  <si>
    <t>B1a</t>
  </si>
  <si>
    <t>B1b</t>
  </si>
  <si>
    <t>B1c</t>
  </si>
  <si>
    <t>B1 total</t>
  </si>
  <si>
    <t>B2</t>
  </si>
  <si>
    <t>B8</t>
  </si>
  <si>
    <t>C1</t>
  </si>
  <si>
    <t>C2</t>
  </si>
  <si>
    <t>C2A</t>
  </si>
  <si>
    <t>C3</t>
  </si>
  <si>
    <t>C4</t>
  </si>
  <si>
    <t>D1</t>
  </si>
  <si>
    <t>D2</t>
  </si>
  <si>
    <t>Sui generis</t>
  </si>
  <si>
    <t>'Flexible uses' refers to applications for e.g. A1/A2/A3/A4/A5 rather than just one A use class; the total of any flexible uses across all use classes proposed should be entered here</t>
  </si>
  <si>
    <t>Flexible uses</t>
  </si>
  <si>
    <t>Total</t>
  </si>
  <si>
    <t>Residential Floorspace</t>
  </si>
  <si>
    <r>
      <t xml:space="preserve">Use classes C2, C2A, C3 and C4 provide residential floorspace, but so may </t>
    </r>
    <r>
      <rPr>
        <sz val="10"/>
        <color rgb="FF7F7F7F"/>
        <rFont val="Arial"/>
        <family val="2"/>
        <scheme val="minor"/>
      </rPr>
      <t>sui generis</t>
    </r>
    <r>
      <rPr>
        <i/>
        <sz val="10"/>
        <color rgb="FF7F7F7F"/>
        <rFont val="Arial"/>
        <family val="2"/>
        <scheme val="minor"/>
      </rPr>
      <t xml:space="preserve"> or flexible uses</t>
    </r>
  </si>
  <si>
    <r>
      <rPr>
        <i/>
        <sz val="10"/>
        <color theme="1"/>
        <rFont val="Arial"/>
        <family val="2"/>
        <scheme val="minor"/>
      </rPr>
      <t>Sui generis</t>
    </r>
    <r>
      <rPr>
        <sz val="10"/>
        <color theme="1"/>
        <rFont val="Arial"/>
        <family val="2"/>
        <scheme val="minor"/>
      </rPr>
      <t xml:space="preserve"> or flexible uses residential floorspace</t>
    </r>
  </si>
  <si>
    <t>Commercial Floorspace</t>
  </si>
  <si>
    <r>
      <t xml:space="preserve">Use classes A1, A2, A3, A4, A5, B1, B2, B8, C1, D1 and D2 provide commercial floorspace, but so may </t>
    </r>
    <r>
      <rPr>
        <sz val="10"/>
        <color rgb="FF7F7F7F"/>
        <rFont val="Arial"/>
        <family val="2"/>
        <scheme val="minor"/>
      </rPr>
      <t>sui generis</t>
    </r>
    <r>
      <rPr>
        <i/>
        <sz val="10"/>
        <color rgb="FF7F7F7F"/>
        <rFont val="Arial"/>
        <family val="2"/>
        <scheme val="minor"/>
      </rPr>
      <t xml:space="preserve"> or flexible uses</t>
    </r>
  </si>
  <si>
    <t>A1, A2, A3, A4, A5, B1, B2, B8, C1, D1 and D2</t>
  </si>
  <si>
    <r>
      <rPr>
        <i/>
        <sz val="10"/>
        <color theme="1"/>
        <rFont val="Arial"/>
        <family val="2"/>
        <scheme val="minor"/>
      </rPr>
      <t>Sui generis</t>
    </r>
    <r>
      <rPr>
        <sz val="10"/>
        <color theme="1"/>
        <rFont val="Arial"/>
        <family val="2"/>
        <scheme val="minor"/>
      </rPr>
      <t xml:space="preserve"> or flexible uses commercial floorspace</t>
    </r>
  </si>
  <si>
    <t>Office Floorspace</t>
  </si>
  <si>
    <r>
      <t xml:space="preserve">Use class B1a provides office floorspace, but so may </t>
    </r>
    <r>
      <rPr>
        <sz val="10"/>
        <color rgb="FF7F7F7F"/>
        <rFont val="Arial"/>
        <family val="2"/>
        <scheme val="minor"/>
      </rPr>
      <t>sui generis</t>
    </r>
    <r>
      <rPr>
        <i/>
        <sz val="10"/>
        <color rgb="FF7F7F7F"/>
        <rFont val="Arial"/>
        <family val="2"/>
        <scheme val="minor"/>
      </rPr>
      <t xml:space="preserve"> or flexible uses</t>
    </r>
  </si>
  <si>
    <r>
      <rPr>
        <i/>
        <sz val="10"/>
        <color theme="1"/>
        <rFont val="Arial"/>
        <family val="2"/>
        <scheme val="minor"/>
      </rPr>
      <t>Sui generis</t>
    </r>
    <r>
      <rPr>
        <sz val="10"/>
        <color theme="1"/>
        <rFont val="Arial"/>
        <family val="2"/>
        <scheme val="minor"/>
      </rPr>
      <t xml:space="preserve"> or flexible uses office floorspace</t>
    </r>
  </si>
  <si>
    <t>Employment</t>
  </si>
  <si>
    <t>Employee yield of proposed end use</t>
  </si>
  <si>
    <t>Calculate using the 'Employment Density Guide: 3rd Edition' published by the Homes and Communities Agency: see Table 1 after paragraph 6.40 of the Supplementary Planning Document</t>
  </si>
  <si>
    <t>Zero Carbon</t>
  </si>
  <si>
    <t>Zero carbon shortfall</t>
  </si>
  <si>
    <t>tonnes of carbon dioxide per year</t>
  </si>
  <si>
    <t>Inputs Required on Calculation Sheets</t>
  </si>
  <si>
    <t>Section</t>
  </si>
  <si>
    <t>Sheets</t>
  </si>
  <si>
    <t>These calculator inputs are required, but require responses based on the context of the topic, so are presented on the relevant calculation sheets</t>
  </si>
  <si>
    <t>Section 106 Monitoring Fee</t>
  </si>
  <si>
    <t>6.18 River Thames and River Crane</t>
  </si>
  <si>
    <t>Relevant to Application</t>
  </si>
  <si>
    <t>Reason:</t>
  </si>
  <si>
    <t>6.31 Trees</t>
  </si>
  <si>
    <t>Note: Refer to the Planning Obligations Supplementary Planning Document for details of any requirements shown above</t>
  </si>
  <si>
    <t>6.36 Employment and Skills Training</t>
  </si>
  <si>
    <t>Targets for Jobs, Training and Apprenticeship Places in Construction Phase</t>
  </si>
  <si>
    <t>Commercial</t>
  </si>
  <si>
    <t>Target</t>
  </si>
  <si>
    <t>=</t>
  </si>
  <si>
    <t>((square metres of commercial floorspace / 15,000) × 6 local jobs) + (square metres of commercial floorspace / 15,000) × 3 apprentice starts)</t>
  </si>
  <si>
    <t>Residential</t>
  </si>
  <si>
    <t>((residential units / 100) × 10 local jobs) + ((residential units / 100) × 6 apprentice starts)</t>
  </si>
  <si>
    <t>Targets for Jobs, Training and Apprenticeship Places in End-Use Phase</t>
  </si>
  <si>
    <t>employee yield × percentage of all jobs in Richmond taken by Richmond residents (33%)</t>
  </si>
  <si>
    <t>square metres of residential floorspace / 60</t>
  </si>
  <si>
    <t>6.46 Affordable Office Space</t>
  </si>
  <si>
    <t>Affordable Office Space Requirement</t>
  </si>
  <si>
    <t>Affordable office space (m²)</t>
  </si>
  <si>
    <t>office floorspace × 10%</t>
  </si>
  <si>
    <t>Workspace Management Plan Requirement</t>
  </si>
  <si>
    <t>Workspace management plan required</t>
  </si>
  <si>
    <t>6.59 Carbon Offsetting</t>
  </si>
  <si>
    <t>Carbon offset</t>
  </si>
  <si>
    <t>zero carbon shortfall (tonnes of carbon dioxide per year) × £95 × 30 years</t>
  </si>
  <si>
    <t>6.62 Biodiversity and Natural Features</t>
  </si>
  <si>
    <t>Works to restore, recreate or expand or improve links between existing habitat features, create new features or undertake habitat creation schemes, or management for long term enhancements are required</t>
  </si>
  <si>
    <t>Biodiveristy and natural features planning obligation required</t>
  </si>
  <si>
    <t>7.6 Section 106 Administration and Monitoring Costs</t>
  </si>
  <si>
    <t>Yes</t>
  </si>
  <si>
    <t>Applies to all section 106 agreements</t>
  </si>
  <si>
    <t>Calculations</t>
  </si>
  <si>
    <t>Monitoring fee at time of agreement</t>
  </si>
  <si>
    <t>officer time (h) × hourly rate (£)</t>
  </si>
  <si>
    <t>Monitoring fee at time of payment</t>
  </si>
  <si>
    <t>monitoring fee at time of section 106 × indexation</t>
  </si>
  <si>
    <t>Inputs</t>
  </si>
  <si>
    <t>Hourly Rate</t>
  </si>
  <si>
    <t>per hour</t>
  </si>
  <si>
    <t>Set annually by Richmond Council</t>
  </si>
  <si>
    <t>Officer Time</t>
  </si>
  <si>
    <t>(A + (B × 1.5) + (C × 1.5) + (D × 4))</t>
  </si>
  <si>
    <t>For clarity, the indexation component of the formula (× (E × F)) has been shown separately, under 'Indexation', below</t>
  </si>
  <si>
    <t>Development type multiplier</t>
  </si>
  <si>
    <t>Number of non-financial obligations</t>
  </si>
  <si>
    <t>Number of financial obligations</t>
  </si>
  <si>
    <t>Number of demand notices required for all financial obligation categories</t>
  </si>
  <si>
    <t>Development Type Multiplier</t>
  </si>
  <si>
    <t>Development Size and Type</t>
  </si>
  <si>
    <t>Assumed Delivery Timescale in
Years (G)</t>
  </si>
  <si>
    <t>Hours per Scheme per Year (H)</t>
  </si>
  <si>
    <t>Development Type Multiplier
(A = G × H)</t>
  </si>
  <si>
    <t>The development type multiplier is shown shaded dark grey in this table, calculated based on the data entered on the 'Development Details' sheet. If any required data is missing from that sheet, the calculation will produce an error.</t>
  </si>
  <si>
    <t>Proposed Dwellings</t>
  </si>
  <si>
    <t>R1</t>
  </si>
  <si>
    <t>Less than 10</t>
  </si>
  <si>
    <t>R2</t>
  </si>
  <si>
    <t>10–49</t>
  </si>
  <si>
    <t>R3</t>
  </si>
  <si>
    <t>50–99</t>
  </si>
  <si>
    <t>R4</t>
  </si>
  <si>
    <t>100–149</t>
  </si>
  <si>
    <t>R5</t>
  </si>
  <si>
    <t>150–199</t>
  </si>
  <si>
    <t>R6</t>
  </si>
  <si>
    <t>200 or more</t>
  </si>
  <si>
    <t>Non-Residential</t>
  </si>
  <si>
    <t>Proposed Floorspace (m²)</t>
  </si>
  <si>
    <t>NR1</t>
  </si>
  <si>
    <t>Less than 1,000</t>
  </si>
  <si>
    <t>NR2</t>
  </si>
  <si>
    <t>1,000–10,000</t>
  </si>
  <si>
    <t>NR3</t>
  </si>
  <si>
    <t>10,000 or more</t>
  </si>
  <si>
    <t>Indexation</t>
  </si>
  <si>
    <t>the greater of 1 and (E / F)</t>
  </si>
  <si>
    <t>E</t>
  </si>
  <si>
    <t>BCIS All in Tender Price Index on the date when the section 106 monitoring fee is paid</t>
  </si>
  <si>
    <t>Date:</t>
  </si>
  <si>
    <t>The BCIS All in Tender Price Index is available from Richmond Council</t>
  </si>
  <si>
    <t>F</t>
  </si>
  <si>
    <t>BCIS All in Tender Price Index on the date when the section 106 agreement is completed</t>
  </si>
  <si>
    <t>May apply</t>
  </si>
  <si>
    <t>Refer to the Affordable Housing Supplementary Planning Document</t>
  </si>
  <si>
    <t>Refer to the Planning Obligations Supplementary Planning Document and the Local Validation Checklist</t>
  </si>
  <si>
    <t>Jobs, Training and Apprenticeship Places in Construction Phase</t>
  </si>
  <si>
    <t>Jobs, Training and Apprenticeship Places in End-use Phase</t>
  </si>
  <si>
    <t>Refer to the Sustainable Construction Checklist Supplementary Planning Document</t>
  </si>
  <si>
    <t>Refer to the Draft Air Quality Supplementary Planning Document</t>
  </si>
  <si>
    <t>Development Size and Type Code</t>
  </si>
  <si>
    <t>Non-residential</t>
  </si>
  <si>
    <t>No</t>
  </si>
  <si>
    <t>Type</t>
  </si>
  <si>
    <t>Message</t>
  </si>
  <si>
    <t>Inputs still required</t>
  </si>
  <si>
    <t>No requirement</t>
  </si>
  <si>
    <t>Not included in calculator</t>
  </si>
  <si>
    <t>Refer to the Supplementary Planning Document</t>
  </si>
  <si>
    <t>No requirement in document</t>
  </si>
  <si>
    <t>Not included in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</si>
</sst>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quot;£&quot;#,##0.00"/>
    <numFmt numFmtId="166" formatCode="#,##0.0"/>
  </numFmts>
  <fonts count="31" x14ac:knownFonts="1">
    <font>
      <sz val="10"/>
      <color theme="1"/>
      <name val="Arial"/>
      <family val="2"/>
      <scheme val="minor"/>
    </font>
    <font>
      <sz val="10"/>
      <color theme="1"/>
      <name val="Arial"/>
      <family val="2"/>
    </font>
    <font>
      <sz val="10"/>
      <color theme="1"/>
      <name val="Arial"/>
      <family val="2"/>
    </font>
    <font>
      <b/>
      <sz val="10"/>
      <color theme="0"/>
      <name val="Arial"/>
      <family val="2"/>
    </font>
    <font>
      <b/>
      <sz val="10"/>
      <color theme="1"/>
      <name val="Arial"/>
      <family val="2"/>
    </font>
    <font>
      <b/>
      <sz val="9"/>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sz val="10"/>
      <color rgb="FFFF0000"/>
      <name val="Arial"/>
      <family val="2"/>
    </font>
    <font>
      <sz val="10"/>
      <name val="Arial"/>
      <family val="2"/>
    </font>
    <font>
      <sz val="10"/>
      <color theme="1"/>
      <name val="Arial"/>
      <family val="2"/>
      <scheme val="minor"/>
    </font>
    <font>
      <b/>
      <sz val="15"/>
      <color theme="3"/>
      <name val="Arial"/>
      <family val="2"/>
      <scheme val="major"/>
    </font>
    <font>
      <u/>
      <sz val="10"/>
      <color theme="10"/>
      <name val="Arial"/>
      <family val="2"/>
      <scheme val="minor"/>
    </font>
    <font>
      <u/>
      <sz val="10"/>
      <color theme="11"/>
      <name val="Arial"/>
      <family val="2"/>
      <scheme val="minor"/>
    </font>
    <font>
      <b/>
      <sz val="10"/>
      <color theme="1"/>
      <name val="Arial"/>
      <family val="2"/>
      <scheme val="major"/>
    </font>
    <font>
      <b/>
      <sz val="13"/>
      <color theme="3"/>
      <name val="Arial"/>
      <family val="2"/>
      <scheme val="major"/>
    </font>
    <font>
      <i/>
      <sz val="10"/>
      <color rgb="FF7F7F7F"/>
      <name val="Arial"/>
      <family val="2"/>
      <scheme val="minor"/>
    </font>
    <font>
      <b/>
      <u/>
      <sz val="10"/>
      <color theme="10"/>
      <name val="Arial"/>
      <family val="2"/>
      <scheme val="minor"/>
    </font>
    <font>
      <b/>
      <sz val="10"/>
      <color theme="1"/>
      <name val="Arial"/>
      <family val="2"/>
      <scheme val="minor"/>
    </font>
    <font>
      <b/>
      <sz val="17"/>
      <color theme="3"/>
      <name val="Arial"/>
      <family val="2"/>
      <scheme val="major"/>
    </font>
    <font>
      <b/>
      <sz val="10"/>
      <color theme="0"/>
      <name val="Arial"/>
      <family val="2"/>
      <scheme val="minor"/>
    </font>
    <font>
      <sz val="10"/>
      <color theme="0"/>
      <name val="Arial"/>
      <family val="2"/>
      <scheme val="minor"/>
    </font>
    <font>
      <b/>
      <sz val="10"/>
      <color theme="3"/>
      <name val="Arial"/>
      <family val="2"/>
      <scheme val="major"/>
    </font>
    <font>
      <b/>
      <sz val="10"/>
      <color theme="0"/>
      <name val="Arial"/>
      <family val="2"/>
      <scheme val="major"/>
    </font>
    <font>
      <i/>
      <sz val="10"/>
      <color theme="1"/>
      <name val="Arial"/>
      <family val="2"/>
      <scheme val="minor"/>
    </font>
    <font>
      <sz val="10"/>
      <color rgb="FF7F7F7F"/>
      <name val="Arial"/>
      <family val="2"/>
      <scheme val="minor"/>
    </font>
  </fonts>
  <fills count="14">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8"/>
        <bgColor indexed="64"/>
      </patternFill>
    </fill>
    <fill>
      <patternFill patternType="solid">
        <fgColor theme="7"/>
        <bgColor indexed="64"/>
      </patternFill>
    </fill>
  </fills>
  <borders count="39">
    <border>
      <left/>
      <right/>
      <top/>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right/>
      <top style="thin">
        <color auto="1"/>
      </top>
      <bottom style="medium">
        <color auto="1"/>
      </bottom>
      <diagonal/>
    </border>
    <border>
      <left/>
      <right style="thin">
        <color auto="1"/>
      </right>
      <top/>
      <bottom style="medium">
        <color auto="1"/>
      </bottom>
      <diagonal/>
    </border>
    <border>
      <left/>
      <right/>
      <top style="thin">
        <color auto="1"/>
      </top>
      <bottom/>
      <diagonal/>
    </border>
    <border>
      <left/>
      <right/>
      <top style="medium">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auto="1"/>
      </right>
      <top style="medium">
        <color auto="1"/>
      </top>
      <bottom/>
      <diagonal/>
    </border>
    <border>
      <left/>
      <right style="thin">
        <color auto="1"/>
      </right>
      <top/>
      <bottom style="thin">
        <color auto="1"/>
      </bottom>
      <diagonal/>
    </border>
    <border>
      <left style="thin">
        <color auto="1"/>
      </left>
      <right/>
      <top style="medium">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right/>
      <top/>
      <bottom style="thick">
        <color theme="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ck">
        <color theme="4"/>
      </bottom>
      <diagonal/>
    </border>
    <border>
      <left/>
      <right style="thin">
        <color theme="3"/>
      </right>
      <top/>
      <bottom style="thick">
        <color theme="4"/>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style="thin">
        <color auto="1"/>
      </right>
      <top style="medium">
        <color auto="1"/>
      </top>
      <bottom style="medium">
        <color auto="1"/>
      </bottom>
      <diagonal/>
    </border>
    <border>
      <left style="thin">
        <color theme="4"/>
      </left>
      <right/>
      <top/>
      <bottom style="thick">
        <color theme="4"/>
      </bottom>
      <diagonal/>
    </border>
    <border>
      <left/>
      <right style="thin">
        <color theme="4"/>
      </right>
      <top/>
      <bottom style="thick">
        <color theme="4"/>
      </bottom>
      <diagonal/>
    </border>
  </borders>
  <cellStyleXfs count="30">
    <xf numFmtId="0" fontId="0" fillId="2" borderId="0"/>
    <xf numFmtId="0" fontId="24" fillId="0" borderId="0" applyNumberFormat="0" applyFill="0" applyBorder="0" applyAlignment="0" applyProtection="0"/>
    <xf numFmtId="0" fontId="16" fillId="0" borderId="25" applyNumberFormat="0" applyFill="0" applyAlignment="0" applyProtection="0"/>
    <xf numFmtId="0" fontId="20" fillId="0" borderId="0" applyNumberFormat="0" applyFill="0" applyAlignment="0" applyProtection="0"/>
    <xf numFmtId="0" fontId="27" fillId="0" borderId="0" applyNumberFormat="0" applyFill="0" applyAlignment="0" applyProtection="0"/>
    <xf numFmtId="0" fontId="21" fillId="0" borderId="0" applyNumberFormat="0" applyFill="0" applyBorder="0" applyAlignment="0" applyProtection="0">
      <alignment vertical="center" wrapText="1"/>
    </xf>
    <xf numFmtId="0" fontId="1" fillId="12" borderId="0" applyNumberFormat="0" applyFont="0" applyAlignment="0">
      <protection locked="0"/>
    </xf>
    <xf numFmtId="0" fontId="17" fillId="0" borderId="0" applyNumberFormat="0" applyFill="0" applyBorder="0" applyAlignment="0">
      <protection locked="0"/>
    </xf>
    <xf numFmtId="0" fontId="18" fillId="0" borderId="0" applyNumberFormat="0" applyFill="0" applyBorder="0" applyAlignment="0">
      <protection locked="0"/>
    </xf>
    <xf numFmtId="0" fontId="26" fillId="3" borderId="0" applyNumberFormat="0" applyBorder="0" applyAlignment="0" applyProtection="0">
      <alignment horizontal="left"/>
    </xf>
    <xf numFmtId="0" fontId="28" fillId="13" borderId="0" applyNumberFormat="0" applyBorder="0" applyAlignment="0" applyProtection="0"/>
    <xf numFmtId="0" fontId="5" fillId="0" borderId="0" applyNumberFormat="0" applyFill="0" applyBorder="0" applyAlignment="0" applyProtection="0"/>
    <xf numFmtId="0" fontId="6" fillId="5" borderId="0" applyNumberFormat="0" applyBorder="0" applyAlignment="0" applyProtection="0"/>
    <xf numFmtId="0" fontId="7" fillId="6" borderId="0" applyNumberFormat="0" applyBorder="0" applyAlignment="0" applyProtection="0"/>
    <xf numFmtId="0" fontId="8" fillId="7" borderId="0" applyNumberFormat="0" applyBorder="0" applyAlignment="0" applyProtection="0"/>
    <xf numFmtId="0" fontId="9" fillId="8" borderId="9" applyNumberFormat="0" applyAlignment="0" applyProtection="0"/>
    <xf numFmtId="0" fontId="10" fillId="9" borderId="10" applyNumberFormat="0" applyAlignment="0" applyProtection="0"/>
    <xf numFmtId="0" fontId="11" fillId="9" borderId="9" applyNumberFormat="0" applyAlignment="0" applyProtection="0"/>
    <xf numFmtId="0" fontId="12" fillId="0" borderId="11" applyNumberFormat="0" applyFill="0" applyAlignment="0" applyProtection="0"/>
    <xf numFmtId="0" fontId="3" fillId="10" borderId="12" applyNumberFormat="0" applyAlignment="0" applyProtection="0"/>
    <xf numFmtId="0" fontId="13" fillId="0" borderId="0" applyNumberFormat="0" applyFill="0" applyBorder="0" applyAlignment="0" applyProtection="0"/>
    <xf numFmtId="0" fontId="2" fillId="11" borderId="13" applyNumberFormat="0" applyFont="0" applyAlignment="0" applyProtection="0"/>
    <xf numFmtId="0" fontId="26" fillId="13" borderId="0" applyBorder="0" applyAlignment="0" applyProtection="0"/>
    <xf numFmtId="0" fontId="23" fillId="2" borderId="0" applyNumberFormat="0" applyFill="0" applyBorder="0" applyAlignment="0" applyProtection="0"/>
    <xf numFmtId="0" fontId="1" fillId="4" borderId="0" applyNumberFormat="0" applyFont="0" applyBorder="0" applyAlignment="0" applyProtection="0">
      <alignment vertical="top"/>
    </xf>
    <xf numFmtId="0" fontId="2" fillId="2" borderId="2" applyNumberFormat="0" applyFont="0" applyFill="0" applyProtection="0">
      <alignment horizontal="left" vertical="center" wrapText="1"/>
    </xf>
    <xf numFmtId="0" fontId="2" fillId="2" borderId="0" applyNumberFormat="0" applyFont="0" applyFill="0" applyBorder="0" applyProtection="0">
      <alignment horizontal="left" vertical="center" wrapText="1" indent="1"/>
    </xf>
    <xf numFmtId="0" fontId="2" fillId="2" borderId="0" applyNumberFormat="0" applyFont="0" applyFill="0" applyBorder="0" applyProtection="0">
      <alignment horizontal="left" vertical="center" wrapText="1" indent="2"/>
    </xf>
    <xf numFmtId="0" fontId="19" fillId="2" borderId="1" applyNumberFormat="0" applyFill="0" applyProtection="0">
      <alignment horizontal="left" vertical="center" wrapText="1"/>
    </xf>
    <xf numFmtId="3" fontId="25" fillId="3" borderId="1" applyNumberFormat="0" applyBorder="0" applyAlignment="0" applyProtection="0"/>
  </cellStyleXfs>
  <cellXfs count="239">
    <xf numFmtId="0" fontId="0" fillId="2" borderId="0" xfId="0"/>
    <xf numFmtId="0" fontId="0" fillId="2" borderId="0" xfId="0" applyAlignment="1">
      <alignment horizontal="right"/>
    </xf>
    <xf numFmtId="0" fontId="4" fillId="2" borderId="0" xfId="0" applyFont="1"/>
    <xf numFmtId="0" fontId="20" fillId="2" borderId="0" xfId="3" applyFill="1"/>
    <xf numFmtId="0" fontId="0" fillId="2" borderId="0" xfId="0" applyAlignment="1">
      <alignment vertical="top" wrapText="1"/>
    </xf>
    <xf numFmtId="0" fontId="0" fillId="2" borderId="0" xfId="0" applyAlignment="1">
      <alignment vertical="top"/>
    </xf>
    <xf numFmtId="0" fontId="0" fillId="2" borderId="8" xfId="0" quotePrefix="1" applyBorder="1" applyAlignment="1">
      <alignment horizontal="left" vertical="center"/>
    </xf>
    <xf numFmtId="0" fontId="21" fillId="2" borderId="0" xfId="5" applyFill="1" applyAlignment="1">
      <alignment vertical="center" wrapText="1"/>
    </xf>
    <xf numFmtId="0" fontId="0" fillId="2" borderId="0" xfId="0" applyAlignment="1">
      <alignment horizontal="center"/>
    </xf>
    <xf numFmtId="0" fontId="0" fillId="2" borderId="17" xfId="0" applyBorder="1"/>
    <xf numFmtId="0" fontId="0" fillId="2" borderId="6" xfId="0" applyBorder="1"/>
    <xf numFmtId="0" fontId="0" fillId="2" borderId="1" xfId="0" applyBorder="1"/>
    <xf numFmtId="0" fontId="23" fillId="2" borderId="0" xfId="23"/>
    <xf numFmtId="0" fontId="0" fillId="2" borderId="0" xfId="0" applyAlignment="1">
      <alignment horizontal="left"/>
    </xf>
    <xf numFmtId="0" fontId="0" fillId="2" borderId="8" xfId="0" applyBorder="1" applyAlignment="1">
      <alignment horizontal="left"/>
    </xf>
    <xf numFmtId="0" fontId="0" fillId="2" borderId="7" xfId="0" applyBorder="1" applyAlignment="1">
      <alignment horizontal="left"/>
    </xf>
    <xf numFmtId="0" fontId="0" fillId="2" borderId="4" xfId="0" applyBorder="1" applyAlignment="1">
      <alignment horizontal="left"/>
    </xf>
    <xf numFmtId="0" fontId="4" fillId="2" borderId="0" xfId="0" applyFont="1" applyAlignment="1">
      <alignment horizontal="left"/>
    </xf>
    <xf numFmtId="0" fontId="0" fillId="2" borderId="0" xfId="0" applyAlignment="1">
      <alignment horizontal="center" vertical="center"/>
    </xf>
    <xf numFmtId="0" fontId="19" fillId="2" borderId="1" xfId="28">
      <alignment horizontal="left" vertical="center" wrapText="1"/>
    </xf>
    <xf numFmtId="0" fontId="4" fillId="2" borderId="1" xfId="0" applyFont="1" applyBorder="1" applyAlignment="1">
      <alignment horizontal="center"/>
    </xf>
    <xf numFmtId="0" fontId="17" fillId="2" borderId="8" xfId="7" applyFill="1" applyBorder="1" applyAlignment="1">
      <alignment horizontal="center"/>
      <protection locked="0"/>
    </xf>
    <xf numFmtId="0" fontId="17" fillId="2" borderId="4" xfId="7" applyFill="1" applyBorder="1" applyAlignment="1">
      <alignment horizontal="center" vertical="center"/>
      <protection locked="0"/>
    </xf>
    <xf numFmtId="0" fontId="4" fillId="2" borderId="1" xfId="0" applyFont="1" applyBorder="1"/>
    <xf numFmtId="0" fontId="0" fillId="2" borderId="26" xfId="0" applyBorder="1"/>
    <xf numFmtId="0" fontId="0" fillId="2" borderId="27" xfId="0" applyBorder="1"/>
    <xf numFmtId="0" fontId="0" fillId="2" borderId="28" xfId="0" applyBorder="1"/>
    <xf numFmtId="0" fontId="0" fillId="2" borderId="29" xfId="0" applyBorder="1"/>
    <xf numFmtId="0" fontId="0" fillId="2" borderId="30" xfId="0" applyBorder="1"/>
    <xf numFmtId="0" fontId="16" fillId="2" borderId="31" xfId="2" applyFill="1" applyBorder="1"/>
    <xf numFmtId="0" fontId="16" fillId="2" borderId="25" xfId="2" applyFill="1"/>
    <xf numFmtId="0" fontId="16" fillId="2" borderId="32" xfId="2" applyFill="1" applyBorder="1"/>
    <xf numFmtId="0" fontId="0" fillId="2" borderId="0" xfId="0" quotePrefix="1"/>
    <xf numFmtId="0" fontId="23" fillId="2" borderId="0" xfId="23" applyFill="1" applyBorder="1"/>
    <xf numFmtId="0" fontId="23" fillId="2" borderId="0" xfId="23" quotePrefix="1" applyFill="1" applyBorder="1"/>
    <xf numFmtId="0" fontId="0" fillId="2" borderId="33" xfId="0" applyBorder="1"/>
    <xf numFmtId="0" fontId="0" fillId="2" borderId="34" xfId="0" applyBorder="1"/>
    <xf numFmtId="0" fontId="0" fillId="2" borderId="35" xfId="0" applyBorder="1"/>
    <xf numFmtId="0" fontId="16" fillId="2" borderId="25" xfId="2" applyFill="1" applyAlignment="1"/>
    <xf numFmtId="0" fontId="0" fillId="2" borderId="27" xfId="0" applyBorder="1" applyAlignment="1">
      <alignment horizontal="center"/>
    </xf>
    <xf numFmtId="0" fontId="16" fillId="2" borderId="25" xfId="2" applyFill="1" applyAlignment="1">
      <alignment horizontal="left"/>
    </xf>
    <xf numFmtId="0" fontId="0" fillId="2" borderId="0" xfId="0" quotePrefix="1" applyAlignment="1">
      <alignment horizontal="left" vertical="top"/>
    </xf>
    <xf numFmtId="0" fontId="0" fillId="2" borderId="0" xfId="0" applyAlignment="1">
      <alignment horizontal="left" vertical="top"/>
    </xf>
    <xf numFmtId="0" fontId="0" fillId="2" borderId="34" xfId="0" applyBorder="1" applyAlignment="1">
      <alignment horizontal="center"/>
    </xf>
    <xf numFmtId="0" fontId="20" fillId="2" borderId="27" xfId="3" applyFill="1" applyBorder="1" applyAlignment="1">
      <alignment horizontal="left" vertical="top"/>
    </xf>
    <xf numFmtId="0" fontId="0" fillId="2" borderId="27" xfId="0" applyBorder="1" applyAlignment="1">
      <alignment vertical="top" wrapText="1"/>
    </xf>
    <xf numFmtId="0" fontId="20" fillId="2" borderId="27" xfId="3" quotePrefix="1" applyFill="1" applyBorder="1" applyAlignment="1">
      <alignment horizontal="left" vertical="top"/>
    </xf>
    <xf numFmtId="0" fontId="20" fillId="2" borderId="27" xfId="3" applyFill="1" applyBorder="1" applyAlignment="1">
      <alignment vertical="top" wrapText="1"/>
    </xf>
    <xf numFmtId="0" fontId="0" fillId="12" borderId="0" xfId="6" applyFont="1" applyAlignment="1">
      <alignment horizontal="left"/>
      <protection locked="0"/>
    </xf>
    <xf numFmtId="0" fontId="0" fillId="12" borderId="0" xfId="6" applyFont="1" applyAlignment="1">
      <alignment horizontal="left" vertical="top" wrapText="1"/>
      <protection locked="0"/>
    </xf>
    <xf numFmtId="14" fontId="0" fillId="12" borderId="0" xfId="6" applyNumberFormat="1" applyFont="1" applyAlignment="1">
      <alignment horizontal="left"/>
      <protection locked="0"/>
    </xf>
    <xf numFmtId="0" fontId="20" fillId="2" borderId="30" xfId="3" applyFill="1" applyBorder="1"/>
    <xf numFmtId="0" fontId="21" fillId="2" borderId="0" xfId="5" applyFill="1" applyBorder="1">
      <alignment vertical="center" wrapText="1"/>
    </xf>
    <xf numFmtId="0" fontId="27" fillId="2" borderId="0" xfId="4" applyFill="1"/>
    <xf numFmtId="0" fontId="21" fillId="2" borderId="0" xfId="5" applyFill="1" applyBorder="1" applyAlignment="1">
      <alignment vertical="center" wrapText="1"/>
    </xf>
    <xf numFmtId="0" fontId="21" fillId="2" borderId="0" xfId="5" quotePrefix="1" applyFill="1" applyBorder="1" applyAlignment="1">
      <alignment vertical="top" wrapText="1"/>
    </xf>
    <xf numFmtId="0" fontId="21" fillId="2" borderId="0" xfId="5" applyFill="1" applyBorder="1" applyAlignment="1">
      <alignment wrapText="1"/>
    </xf>
    <xf numFmtId="0" fontId="20" fillId="2" borderId="27" xfId="3" applyFill="1" applyBorder="1"/>
    <xf numFmtId="0" fontId="20" fillId="2" borderId="28" xfId="3" applyFill="1" applyBorder="1"/>
    <xf numFmtId="0" fontId="26" fillId="3" borderId="0" xfId="9" applyBorder="1" applyAlignment="1"/>
    <xf numFmtId="0" fontId="27" fillId="2" borderId="0" xfId="4" applyFill="1" applyAlignment="1"/>
    <xf numFmtId="0" fontId="28" fillId="13" borderId="0" xfId="10" applyBorder="1" applyAlignment="1">
      <alignment horizontal="center"/>
    </xf>
    <xf numFmtId="0" fontId="26" fillId="13" borderId="0" xfId="22" applyBorder="1" applyAlignment="1">
      <alignment horizontal="center"/>
    </xf>
    <xf numFmtId="0" fontId="26" fillId="3" borderId="0" xfId="9" applyBorder="1" applyAlignment="1">
      <alignment horizontal="center"/>
    </xf>
    <xf numFmtId="0" fontId="0" fillId="2" borderId="30" xfId="0" quotePrefix="1" applyBorder="1"/>
    <xf numFmtId="0" fontId="21" fillId="2" borderId="0" xfId="5" applyFill="1" applyBorder="1" applyAlignment="1"/>
    <xf numFmtId="2" fontId="0" fillId="12" borderId="0" xfId="6" applyNumberFormat="1" applyFont="1">
      <protection locked="0"/>
    </xf>
    <xf numFmtId="0" fontId="14" fillId="4" borderId="0" xfId="24" applyFont="1" applyBorder="1" applyAlignment="1"/>
    <xf numFmtId="0" fontId="27" fillId="2" borderId="0" xfId="4" applyFill="1" applyAlignment="1">
      <alignment horizontal="left"/>
    </xf>
    <xf numFmtId="0" fontId="0" fillId="2" borderId="30" xfId="0" applyBorder="1" applyAlignment="1">
      <alignment horizontal="right"/>
    </xf>
    <xf numFmtId="0" fontId="0" fillId="2" borderId="27" xfId="0" applyBorder="1" applyAlignment="1">
      <alignment horizontal="center" vertical="center"/>
    </xf>
    <xf numFmtId="0" fontId="16" fillId="2" borderId="25" xfId="2" applyFill="1" applyAlignment="1">
      <alignment horizontal="center" vertical="center"/>
    </xf>
    <xf numFmtId="0" fontId="0" fillId="2" borderId="34" xfId="0" applyBorder="1" applyAlignment="1">
      <alignment horizontal="center" vertical="center"/>
    </xf>
    <xf numFmtId="165" fontId="26" fillId="3" borderId="0" xfId="9" applyNumberFormat="1" applyBorder="1" applyAlignment="1" applyProtection="1">
      <alignment horizontal="left"/>
    </xf>
    <xf numFmtId="0" fontId="0" fillId="2" borderId="8" xfId="0" applyBorder="1"/>
    <xf numFmtId="0" fontId="28" fillId="13" borderId="0" xfId="10" applyBorder="1" applyAlignment="1">
      <alignment horizontal="center" vertical="center"/>
    </xf>
    <xf numFmtId="0" fontId="0" fillId="2" borderId="0" xfId="0" applyAlignment="1">
      <alignment horizontal="left" indent="1"/>
    </xf>
    <xf numFmtId="0" fontId="0" fillId="2" borderId="17" xfId="0" quotePrefix="1" applyBorder="1" applyAlignment="1">
      <alignment horizontal="left" vertical="center"/>
    </xf>
    <xf numFmtId="0" fontId="0" fillId="12" borderId="0" xfId="6" applyFont="1">
      <protection locked="0"/>
    </xf>
    <xf numFmtId="0" fontId="23" fillId="2" borderId="0" xfId="23" applyFill="1" applyBorder="1" applyAlignment="1">
      <alignment horizontal="left"/>
    </xf>
    <xf numFmtId="0" fontId="16" fillId="2" borderId="37" xfId="2" applyFill="1" applyBorder="1"/>
    <xf numFmtId="0" fontId="16" fillId="2" borderId="38" xfId="2" applyFill="1" applyBorder="1"/>
    <xf numFmtId="0" fontId="26" fillId="13" borderId="0" xfId="22" applyBorder="1" applyAlignment="1"/>
    <xf numFmtId="0" fontId="28" fillId="13" borderId="0" xfId="10" applyBorder="1" applyAlignment="1">
      <alignment vertical="center" wrapText="1"/>
    </xf>
    <xf numFmtId="0" fontId="21" fillId="2" borderId="8" xfId="5" applyFill="1" applyBorder="1" applyAlignment="1">
      <alignment vertical="center"/>
    </xf>
    <xf numFmtId="0" fontId="28" fillId="13" borderId="0" xfId="10" applyBorder="1"/>
    <xf numFmtId="0" fontId="26" fillId="13" borderId="0" xfId="22" applyBorder="1"/>
    <xf numFmtId="0" fontId="20" fillId="2" borderId="27" xfId="3" applyFill="1" applyBorder="1" applyAlignment="1"/>
    <xf numFmtId="0" fontId="0" fillId="2" borderId="7" xfId="0" quotePrefix="1" applyBorder="1" applyAlignment="1">
      <alignment horizontal="left" vertical="center"/>
    </xf>
    <xf numFmtId="0" fontId="0" fillId="2" borderId="8" xfId="0" quotePrefix="1" applyBorder="1" applyAlignment="1">
      <alignment horizontal="left" vertical="center" indent="1"/>
    </xf>
    <xf numFmtId="0" fontId="0" fillId="2" borderId="8" xfId="0" quotePrefix="1" applyBorder="1" applyAlignment="1">
      <alignment horizontal="left" vertical="center" indent="2"/>
    </xf>
    <xf numFmtId="0" fontId="0" fillId="2" borderId="4" xfId="0" quotePrefix="1" applyBorder="1" applyAlignment="1">
      <alignment horizontal="left" vertical="center" indent="1"/>
    </xf>
    <xf numFmtId="0" fontId="21" fillId="2" borderId="27" xfId="5" applyFill="1" applyBorder="1">
      <alignment vertical="center" wrapText="1"/>
    </xf>
    <xf numFmtId="0" fontId="0" fillId="2" borderId="6" xfId="0" quotePrefix="1" applyBorder="1" applyAlignment="1">
      <alignment horizontal="left" vertical="center" indent="1"/>
    </xf>
    <xf numFmtId="0" fontId="0" fillId="2" borderId="7" xfId="0" applyBorder="1" applyAlignment="1">
      <alignment horizontal="left" vertical="center" wrapText="1"/>
    </xf>
    <xf numFmtId="0" fontId="0" fillId="2" borderId="8" xfId="0" applyBorder="1" applyAlignment="1">
      <alignment horizontal="left" vertical="center" wrapText="1"/>
    </xf>
    <xf numFmtId="0" fontId="17" fillId="2" borderId="8" xfId="7" applyFill="1" applyBorder="1" applyAlignment="1">
      <alignment vertical="center"/>
      <protection locked="0"/>
    </xf>
    <xf numFmtId="0" fontId="0" fillId="2" borderId="8" xfId="0" applyBorder="1" applyAlignment="1">
      <alignment horizontal="left" vertical="center" wrapText="1" indent="1"/>
    </xf>
    <xf numFmtId="0" fontId="21" fillId="2" borderId="8" xfId="5" applyFill="1" applyBorder="1" applyAlignment="1">
      <alignment vertical="center"/>
    </xf>
    <xf numFmtId="0" fontId="17" fillId="2" borderId="4" xfId="7" applyFill="1" applyBorder="1" applyAlignment="1">
      <alignment vertical="center"/>
      <protection locked="0"/>
    </xf>
    <xf numFmtId="0" fontId="22" fillId="2" borderId="0" xfId="7" quotePrefix="1" applyFont="1" applyFill="1" applyBorder="1" applyAlignment="1">
      <protection locked="0"/>
    </xf>
    <xf numFmtId="0" fontId="0" fillId="2" borderId="4" xfId="0" applyBorder="1" applyAlignment="1">
      <alignment horizontal="left" vertical="center" wrapText="1" indent="1"/>
    </xf>
    <xf numFmtId="0" fontId="17" fillId="2" borderId="8" xfId="7" applyFill="1" applyBorder="1" applyAlignment="1">
      <alignment vertical="center" wrapText="1"/>
      <protection locked="0"/>
    </xf>
    <xf numFmtId="0" fontId="22" fillId="2" borderId="0" xfId="7" applyFont="1" applyFill="1" applyBorder="1" applyAlignment="1">
      <protection locked="0"/>
    </xf>
    <xf numFmtId="0" fontId="15" fillId="2" borderId="0" xfId="0" applyFont="1"/>
    <xf numFmtId="0" fontId="0" fillId="2" borderId="8" xfId="0" quotePrefix="1" applyBorder="1" applyAlignment="1">
      <alignment horizontal="left" vertical="center" indent="1"/>
    </xf>
    <xf numFmtId="0" fontId="0" fillId="2" borderId="8" xfId="0" applyBorder="1" applyAlignment="1">
      <alignment horizontal="left" vertical="center" wrapText="1" indent="2"/>
    </xf>
    <xf numFmtId="0" fontId="0" fillId="2" borderId="3" xfId="0" applyBorder="1"/>
    <xf numFmtId="0" fontId="19" fillId="2" borderId="1" xfId="0" applyFont="1" applyBorder="1" applyAlignment="1">
      <alignment vertical="center" wrapText="1"/>
    </xf>
    <xf numFmtId="0" fontId="24" fillId="2" borderId="0" xfId="1" applyFill="1" applyBorder="1" applyAlignment="1">
      <alignment wrapText="1"/>
    </xf>
    <xf numFmtId="0" fontId="19" fillId="2" borderId="1" xfId="0" applyFont="1" applyBorder="1" applyAlignment="1">
      <alignment vertical="center"/>
    </xf>
    <xf numFmtId="0" fontId="21" fillId="2" borderId="7" xfId="5" applyFill="1" applyBorder="1" applyAlignment="1">
      <alignment vertical="center"/>
    </xf>
    <xf numFmtId="0" fontId="17" fillId="2" borderId="8" xfId="7" applyFill="1" applyBorder="1" applyAlignment="1">
      <alignment wrapText="1"/>
      <protection locked="0"/>
    </xf>
    <xf numFmtId="0" fontId="0" fillId="2" borderId="0" xfId="0" applyAlignment="1">
      <alignment vertical="top"/>
    </xf>
    <xf numFmtId="0" fontId="0" fillId="2" borderId="0" xfId="0"/>
    <xf numFmtId="0" fontId="17" fillId="2" borderId="0" xfId="7" applyFill="1" applyBorder="1" applyAlignment="1">
      <protection locked="0"/>
    </xf>
    <xf numFmtId="0" fontId="0" fillId="2" borderId="0" xfId="0" applyAlignment="1">
      <alignment vertical="top" wrapText="1"/>
    </xf>
    <xf numFmtId="0" fontId="0" fillId="12" borderId="0" xfId="6" applyFont="1" applyAlignment="1" applyProtection="1">
      <alignment vertical="top"/>
    </xf>
    <xf numFmtId="0" fontId="26" fillId="3" borderId="0" xfId="9" applyBorder="1" applyAlignment="1">
      <alignment vertical="top"/>
    </xf>
    <xf numFmtId="0" fontId="0" fillId="4" borderId="0" xfId="24" applyFont="1" applyBorder="1" applyAlignment="1">
      <alignment vertical="top"/>
    </xf>
    <xf numFmtId="0" fontId="21" fillId="2" borderId="0" xfId="5" applyFill="1" applyAlignment="1">
      <alignment horizontal="left"/>
    </xf>
    <xf numFmtId="0" fontId="19" fillId="2" borderId="1" xfId="28">
      <alignment horizontal="left" vertical="center" wrapText="1"/>
    </xf>
    <xf numFmtId="3" fontId="0" fillId="12" borderId="6" xfId="6" applyNumberFormat="1" applyFont="1" applyBorder="1" applyAlignment="1">
      <protection locked="0"/>
    </xf>
    <xf numFmtId="0" fontId="21" fillId="2" borderId="0" xfId="5" applyFill="1" applyBorder="1" applyAlignment="1">
      <alignment vertical="center" wrapText="1"/>
    </xf>
    <xf numFmtId="0" fontId="19" fillId="2" borderId="2" xfId="28" applyBorder="1" applyAlignment="1">
      <alignment horizontal="right" vertical="center" wrapText="1"/>
    </xf>
    <xf numFmtId="0" fontId="19" fillId="2" borderId="3" xfId="28" applyBorder="1" applyAlignment="1">
      <alignment horizontal="right" vertical="center" wrapText="1"/>
    </xf>
    <xf numFmtId="3" fontId="26" fillId="3" borderId="7" xfId="9" applyNumberFormat="1" applyBorder="1" applyAlignment="1"/>
    <xf numFmtId="3" fontId="25" fillId="3" borderId="1" xfId="9" applyNumberFormat="1" applyFont="1" applyBorder="1" applyAlignment="1" applyProtection="1"/>
    <xf numFmtId="0" fontId="0" fillId="2" borderId="8" xfId="0" applyBorder="1"/>
    <xf numFmtId="0" fontId="0" fillId="2" borderId="4" xfId="0" applyBorder="1"/>
    <xf numFmtId="0" fontId="4" fillId="2" borderId="1" xfId="0" applyFont="1" applyBorder="1"/>
    <xf numFmtId="0" fontId="0" fillId="2" borderId="4" xfId="0" applyBorder="1" applyAlignment="1">
      <alignment horizontal="left" vertical="center" wrapText="1"/>
    </xf>
    <xf numFmtId="0" fontId="21" fillId="2" borderId="0" xfId="5" applyFill="1" applyBorder="1" applyAlignment="1">
      <alignment wrapText="1"/>
    </xf>
    <xf numFmtId="0" fontId="21" fillId="2" borderId="0" xfId="5" applyFill="1" applyBorder="1" applyAlignment="1">
      <alignment horizontal="left" vertical="center" wrapText="1"/>
    </xf>
    <xf numFmtId="0" fontId="0" fillId="12" borderId="0" xfId="6" applyFont="1" applyAlignment="1">
      <protection locked="0"/>
    </xf>
    <xf numFmtId="0" fontId="0" fillId="2" borderId="0" xfId="0" applyAlignment="1">
      <alignment vertical="center" wrapText="1"/>
    </xf>
    <xf numFmtId="166" fontId="0" fillId="12" borderId="0" xfId="6" applyNumberFormat="1" applyFont="1" applyAlignment="1">
      <alignment horizontal="center" vertical="center"/>
      <protection locked="0"/>
    </xf>
    <xf numFmtId="3" fontId="0" fillId="12" borderId="8" xfId="6" applyNumberFormat="1" applyFont="1" applyBorder="1" applyAlignment="1">
      <protection locked="0"/>
    </xf>
    <xf numFmtId="3" fontId="0" fillId="12" borderId="7" xfId="6" applyNumberFormat="1" applyFont="1" applyBorder="1" applyAlignment="1">
      <protection locked="0"/>
    </xf>
    <xf numFmtId="0" fontId="0" fillId="2" borderId="7" xfId="0" applyBorder="1"/>
    <xf numFmtId="0" fontId="21" fillId="2" borderId="0" xfId="5" quotePrefix="1" applyFill="1" applyBorder="1" applyAlignment="1">
      <alignment vertical="top" wrapText="1"/>
    </xf>
    <xf numFmtId="3" fontId="0" fillId="12" borderId="4" xfId="6" applyNumberFormat="1" applyFont="1" applyBorder="1" applyAlignment="1">
      <protection locked="0"/>
    </xf>
    <xf numFmtId="0" fontId="29" fillId="2" borderId="8" xfId="0" applyFont="1" applyBorder="1"/>
    <xf numFmtId="3" fontId="25" fillId="3" borderId="1" xfId="9" applyNumberFormat="1" applyFont="1" applyBorder="1" applyAlignment="1"/>
    <xf numFmtId="3" fontId="26" fillId="3" borderId="8" xfId="9" applyNumberFormat="1" applyBorder="1" applyAlignment="1"/>
    <xf numFmtId="3" fontId="26" fillId="3" borderId="6" xfId="9" applyNumberFormat="1" applyBorder="1" applyAlignment="1"/>
    <xf numFmtId="3" fontId="25" fillId="3" borderId="1" xfId="29" applyNumberFormat="1" applyAlignment="1">
      <alignment horizontal="right" vertical="center" wrapText="1"/>
    </xf>
    <xf numFmtId="3" fontId="26" fillId="3" borderId="8" xfId="9" applyNumberFormat="1" applyBorder="1" applyAlignment="1" applyProtection="1"/>
    <xf numFmtId="0" fontId="26" fillId="3" borderId="0" xfId="9" applyBorder="1" applyAlignment="1"/>
    <xf numFmtId="0" fontId="26" fillId="3" borderId="0" xfId="9" applyBorder="1" applyAlignment="1">
      <alignment vertical="center" wrapText="1"/>
    </xf>
    <xf numFmtId="0" fontId="0" fillId="2" borderId="0" xfId="0" applyAlignment="1">
      <alignment horizontal="right" vertical="center"/>
    </xf>
    <xf numFmtId="0" fontId="16" fillId="2" borderId="25" xfId="2" applyFill="1" applyAlignment="1"/>
    <xf numFmtId="0" fontId="28" fillId="13" borderId="0" xfId="10" applyBorder="1" applyAlignment="1">
      <alignment vertical="center" wrapText="1"/>
    </xf>
    <xf numFmtId="0" fontId="28" fillId="13" borderId="0" xfId="10" applyBorder="1" applyAlignment="1">
      <alignment horizontal="center" vertical="center"/>
    </xf>
    <xf numFmtId="0" fontId="28" fillId="13" borderId="0" xfId="10" quotePrefix="1" applyBorder="1" applyAlignment="1">
      <alignment vertical="center" wrapText="1"/>
    </xf>
    <xf numFmtId="0" fontId="26" fillId="13" borderId="0" xfId="22" applyBorder="1" applyAlignment="1"/>
    <xf numFmtId="166" fontId="26" fillId="3" borderId="0" xfId="9" applyNumberFormat="1" applyBorder="1" applyAlignment="1">
      <alignment horizontal="left"/>
    </xf>
    <xf numFmtId="0" fontId="0" fillId="2" borderId="0" xfId="0" applyAlignment="1">
      <alignment wrapText="1"/>
    </xf>
    <xf numFmtId="0" fontId="0" fillId="12" borderId="0" xfId="6" applyFont="1" applyAlignment="1">
      <alignment vertical="center"/>
      <protection locked="0"/>
    </xf>
    <xf numFmtId="0" fontId="26" fillId="3" borderId="0" xfId="9" applyBorder="1" applyAlignment="1">
      <alignment horizontal="center" vertical="center" wrapText="1"/>
    </xf>
    <xf numFmtId="0" fontId="28" fillId="13" borderId="0" xfId="10" applyBorder="1" applyAlignment="1"/>
    <xf numFmtId="164" fontId="26" fillId="3" borderId="0" xfId="9" applyNumberFormat="1" applyBorder="1" applyAlignment="1">
      <alignment horizontal="left"/>
    </xf>
    <xf numFmtId="0" fontId="21" fillId="2" borderId="0" xfId="5" quotePrefix="1" applyFill="1" applyBorder="1" applyAlignment="1">
      <alignment horizontal="left" wrapText="1"/>
    </xf>
    <xf numFmtId="0" fontId="20" fillId="2" borderId="0" xfId="3" applyFill="1" applyAlignment="1"/>
    <xf numFmtId="0" fontId="0" fillId="2" borderId="0" xfId="0" applyAlignment="1">
      <alignment vertical="center"/>
    </xf>
    <xf numFmtId="0" fontId="0" fillId="2" borderId="8" xfId="0" applyBorder="1" applyAlignment="1">
      <alignment vertical="center"/>
    </xf>
    <xf numFmtId="0" fontId="0" fillId="2" borderId="4" xfId="0" applyBorder="1" applyAlignment="1">
      <alignment vertical="center"/>
    </xf>
    <xf numFmtId="0" fontId="0" fillId="2" borderId="17" xfId="0" applyBorder="1" applyAlignment="1">
      <alignment vertical="center"/>
    </xf>
    <xf numFmtId="0" fontId="0" fillId="2" borderId="14" xfId="0" applyBorder="1" applyAlignment="1">
      <alignment vertical="center"/>
    </xf>
    <xf numFmtId="0" fontId="28" fillId="13" borderId="0" xfId="10" applyBorder="1" applyAlignment="1">
      <alignment horizontal="left" vertical="center" wrapText="1"/>
    </xf>
    <xf numFmtId="0" fontId="28" fillId="13" borderId="0" xfId="10" quotePrefix="1" applyBorder="1" applyAlignment="1">
      <alignment horizontal="left" vertical="center" wrapText="1"/>
    </xf>
    <xf numFmtId="0" fontId="26" fillId="13" borderId="0" xfId="22" applyBorder="1" applyAlignment="1">
      <alignment vertical="center"/>
    </xf>
    <xf numFmtId="0" fontId="28" fillId="13" borderId="0" xfId="10" applyBorder="1" applyAlignment="1">
      <alignment horizontal="left" wrapText="1"/>
    </xf>
    <xf numFmtId="0" fontId="26" fillId="13" borderId="0" xfId="22" applyBorder="1" applyAlignment="1">
      <alignment horizontal="center" vertical="center"/>
    </xf>
    <xf numFmtId="0" fontId="26" fillId="13" borderId="0" xfId="22" applyBorder="1" applyAlignment="1">
      <alignment horizontal="left" vertical="center"/>
    </xf>
    <xf numFmtId="0" fontId="0" fillId="12" borderId="8" xfId="6" applyFont="1" applyBorder="1" applyAlignment="1">
      <alignment horizontal="right" vertical="center"/>
      <protection locked="0"/>
    </xf>
    <xf numFmtId="0" fontId="0" fillId="12" borderId="4" xfId="6" applyFont="1" applyBorder="1" applyAlignment="1">
      <alignment horizontal="right" vertical="center"/>
      <protection locked="0"/>
    </xf>
    <xf numFmtId="0" fontId="0" fillId="12" borderId="7" xfId="6" applyFont="1" applyBorder="1" applyAlignment="1">
      <alignment horizontal="right" vertical="center"/>
      <protection locked="0"/>
    </xf>
    <xf numFmtId="0" fontId="0" fillId="2" borderId="7" xfId="0" applyBorder="1" applyAlignment="1">
      <alignment horizontal="left" vertical="center"/>
    </xf>
    <xf numFmtId="0" fontId="0" fillId="2" borderId="8" xfId="0" applyBorder="1" applyAlignment="1">
      <alignment horizontal="left" vertical="center"/>
    </xf>
    <xf numFmtId="0" fontId="0" fillId="2" borderId="4" xfId="0" applyBorder="1" applyAlignment="1">
      <alignment horizontal="left" vertical="center"/>
    </xf>
    <xf numFmtId="0" fontId="19" fillId="2" borderId="1" xfId="28" applyFill="1" applyAlignment="1"/>
    <xf numFmtId="0" fontId="19" fillId="2" borderId="1" xfId="28" applyFill="1" applyAlignment="1">
      <alignment vertical="center" wrapText="1"/>
    </xf>
    <xf numFmtId="0" fontId="19" fillId="2" borderId="7" xfId="28" applyFill="1" applyBorder="1" applyAlignment="1">
      <alignment vertical="center" wrapText="1"/>
    </xf>
    <xf numFmtId="0" fontId="19" fillId="2" borderId="1" xfId="28" applyFill="1">
      <alignment horizontal="left" vertical="center" wrapText="1"/>
    </xf>
    <xf numFmtId="0" fontId="19" fillId="2" borderId="36" xfId="28" applyFill="1" applyBorder="1">
      <alignment horizontal="left" vertical="center" wrapText="1"/>
    </xf>
    <xf numFmtId="0" fontId="19" fillId="2" borderId="7" xfId="28" applyFill="1" applyBorder="1">
      <alignment horizontal="left" vertical="center" wrapText="1"/>
    </xf>
    <xf numFmtId="0" fontId="19" fillId="2" borderId="21" xfId="28" applyFill="1" applyBorder="1">
      <alignment horizontal="left" vertical="center" wrapText="1"/>
    </xf>
    <xf numFmtId="0" fontId="0" fillId="2" borderId="2" xfId="0" applyBorder="1" applyAlignment="1">
      <alignment vertical="center"/>
    </xf>
    <xf numFmtId="0" fontId="0" fillId="2" borderId="22" xfId="0" applyBorder="1" applyAlignment="1">
      <alignment vertical="center"/>
    </xf>
    <xf numFmtId="0" fontId="26" fillId="3" borderId="0" xfId="9" applyBorder="1" applyAlignment="1">
      <alignment horizontal="left"/>
    </xf>
    <xf numFmtId="0" fontId="26" fillId="13" borderId="0" xfId="22" applyBorder="1" applyAlignment="1">
      <alignment horizontal="left"/>
    </xf>
    <xf numFmtId="0" fontId="26" fillId="3" borderId="7" xfId="9" applyBorder="1" applyAlignment="1">
      <alignment horizontal="right"/>
    </xf>
    <xf numFmtId="0" fontId="0" fillId="12" borderId="8" xfId="6" applyFont="1" applyBorder="1" applyAlignment="1">
      <protection locked="0"/>
    </xf>
    <xf numFmtId="0" fontId="0" fillId="12" borderId="4" xfId="6" applyFont="1" applyBorder="1" applyAlignment="1">
      <protection locked="0"/>
    </xf>
    <xf numFmtId="0" fontId="19" fillId="2" borderId="1" xfId="28" applyFill="1" applyAlignment="1">
      <alignment horizontal="right" vertical="center" wrapText="1"/>
    </xf>
    <xf numFmtId="0" fontId="4" fillId="2" borderId="2" xfId="0" applyFont="1" applyBorder="1" applyAlignment="1">
      <alignment horizontal="right" vertical="center" wrapText="1"/>
    </xf>
    <xf numFmtId="0" fontId="4" fillId="2" borderId="17" xfId="0" applyFont="1" applyBorder="1" applyAlignment="1">
      <alignment horizontal="right" vertical="center" wrapText="1"/>
    </xf>
    <xf numFmtId="0" fontId="0" fillId="2" borderId="19" xfId="0" applyBorder="1" applyAlignment="1">
      <alignment vertical="center"/>
    </xf>
    <xf numFmtId="0" fontId="0" fillId="2" borderId="7" xfId="0" applyBorder="1" applyAlignment="1">
      <alignment wrapText="1"/>
    </xf>
    <xf numFmtId="0" fontId="0" fillId="2" borderId="8" xfId="0" applyBorder="1" applyAlignment="1">
      <alignment wrapText="1"/>
    </xf>
    <xf numFmtId="0" fontId="0" fillId="2" borderId="2" xfId="0" applyBorder="1" applyAlignment="1">
      <alignment horizontal="right" vertical="center"/>
    </xf>
    <xf numFmtId="0" fontId="0" fillId="2" borderId="17" xfId="0" applyBorder="1" applyAlignment="1">
      <alignment horizontal="right" vertical="center"/>
    </xf>
    <xf numFmtId="0" fontId="0" fillId="2" borderId="6" xfId="0" applyBorder="1" applyAlignment="1">
      <alignment horizontal="right" vertical="center"/>
    </xf>
    <xf numFmtId="0" fontId="0" fillId="2" borderId="3" xfId="0" applyBorder="1" applyAlignment="1">
      <alignment horizontal="right" vertical="center"/>
    </xf>
    <xf numFmtId="14" fontId="0" fillId="12" borderId="2" xfId="6" applyNumberFormat="1" applyFont="1" applyBorder="1" applyAlignment="1">
      <alignment horizontal="center" vertical="center" wrapText="1"/>
      <protection locked="0"/>
    </xf>
    <xf numFmtId="14" fontId="0" fillId="12" borderId="17" xfId="6" applyNumberFormat="1" applyFont="1" applyBorder="1" applyAlignment="1">
      <alignment horizontal="center" vertical="center" wrapText="1"/>
      <protection locked="0"/>
    </xf>
    <xf numFmtId="14" fontId="0" fillId="12" borderId="6" xfId="6" applyNumberFormat="1" applyFont="1" applyBorder="1" applyAlignment="1">
      <alignment horizontal="center" vertical="center" wrapText="1"/>
      <protection locked="0"/>
    </xf>
    <xf numFmtId="14" fontId="0" fillId="12" borderId="3" xfId="6" applyNumberFormat="1" applyFont="1" applyBorder="1" applyAlignment="1">
      <alignment horizontal="center" vertical="center" wrapText="1"/>
      <protection locked="0"/>
    </xf>
    <xf numFmtId="0" fontId="26" fillId="13" borderId="0" xfId="22" applyBorder="1" applyAlignment="1">
      <alignment horizontal="left" wrapText="1"/>
    </xf>
    <xf numFmtId="0" fontId="28" fillId="13" borderId="0" xfId="10" quotePrefix="1" applyBorder="1" applyAlignment="1"/>
    <xf numFmtId="0" fontId="26" fillId="13" borderId="0" xfId="22" applyBorder="1" applyAlignment="1">
      <alignment horizontal="left" vertical="center" wrapText="1"/>
    </xf>
    <xf numFmtId="0" fontId="17" fillId="2" borderId="0" xfId="7" applyFill="1" applyAlignment="1">
      <protection locked="0"/>
    </xf>
    <xf numFmtId="0" fontId="0" fillId="2" borderId="8" xfId="0" applyBorder="1" applyAlignment="1">
      <alignment horizontal="left" vertical="center" wrapText="1" indent="3"/>
    </xf>
    <xf numFmtId="0" fontId="0" fillId="2" borderId="14" xfId="0" applyBorder="1" applyAlignment="1">
      <alignment horizontal="left" vertical="center" wrapText="1" indent="3"/>
    </xf>
    <xf numFmtId="0" fontId="26" fillId="3" borderId="15" xfId="9" applyBorder="1" applyAlignment="1">
      <alignment horizontal="center" vertical="center" wrapText="1"/>
    </xf>
    <xf numFmtId="0" fontId="26" fillId="3" borderId="14" xfId="9" applyBorder="1" applyAlignment="1">
      <alignment horizontal="center" vertical="center" wrapText="1"/>
    </xf>
    <xf numFmtId="166" fontId="26" fillId="3" borderId="15" xfId="9" applyNumberFormat="1" applyBorder="1" applyAlignment="1">
      <alignment horizontal="left" vertical="center" wrapText="1"/>
    </xf>
    <xf numFmtId="166" fontId="26" fillId="3" borderId="8" xfId="9" applyNumberFormat="1" applyBorder="1" applyAlignment="1">
      <alignment horizontal="left" vertical="center" wrapText="1"/>
    </xf>
    <xf numFmtId="0" fontId="0" fillId="2" borderId="14" xfId="0" applyBorder="1" applyAlignment="1">
      <alignment horizontal="left" vertical="center" wrapText="1" indent="1"/>
    </xf>
    <xf numFmtId="0" fontId="26" fillId="3" borderId="16" xfId="9" applyBorder="1" applyAlignment="1">
      <alignment horizontal="center" vertical="center" wrapText="1"/>
    </xf>
    <xf numFmtId="0" fontId="26" fillId="3" borderId="19" xfId="9" applyBorder="1" applyAlignment="1">
      <alignment horizontal="center" vertical="center" wrapText="1"/>
    </xf>
    <xf numFmtId="0" fontId="19" fillId="2" borderId="2" xfId="28" applyBorder="1">
      <alignment horizontal="left" vertical="center" wrapText="1"/>
    </xf>
    <xf numFmtId="0" fontId="19" fillId="2" borderId="3" xfId="28" applyBorder="1">
      <alignment horizontal="left" vertical="center" wrapText="1"/>
    </xf>
    <xf numFmtId="164" fontId="26" fillId="3" borderId="15" xfId="9" applyNumberFormat="1" applyBorder="1" applyAlignment="1">
      <alignment horizontal="left" vertical="center" wrapText="1"/>
    </xf>
    <xf numFmtId="164" fontId="26" fillId="3" borderId="8" xfId="9" applyNumberFormat="1" applyBorder="1" applyAlignment="1">
      <alignment horizontal="left" vertical="center" wrapText="1"/>
    </xf>
    <xf numFmtId="0" fontId="26" fillId="3" borderId="15" xfId="9" applyBorder="1" applyAlignment="1">
      <alignment horizontal="left" vertical="center" wrapText="1"/>
    </xf>
    <xf numFmtId="0" fontId="26" fillId="3" borderId="8" xfId="9" applyBorder="1" applyAlignment="1">
      <alignment horizontal="left" vertical="center" wrapText="1"/>
    </xf>
    <xf numFmtId="0" fontId="26" fillId="3" borderId="16" xfId="9" applyBorder="1" applyAlignment="1">
      <alignment horizontal="left" vertical="center" wrapText="1"/>
    </xf>
    <xf numFmtId="0" fontId="26" fillId="3" borderId="17" xfId="9" applyBorder="1" applyAlignment="1">
      <alignment horizontal="left" vertical="center" wrapText="1"/>
    </xf>
    <xf numFmtId="0" fontId="19" fillId="2" borderId="20" xfId="28" applyBorder="1" applyAlignment="1">
      <alignment horizontal="center" vertical="center" wrapText="1"/>
    </xf>
    <xf numFmtId="0" fontId="19" fillId="2" borderId="18" xfId="28" applyBorder="1" applyAlignment="1">
      <alignment horizontal="center" vertical="center" wrapText="1"/>
    </xf>
    <xf numFmtId="0" fontId="19" fillId="2" borderId="24" xfId="28" applyBorder="1" applyAlignment="1">
      <alignment horizontal="center" vertical="center" wrapText="1"/>
    </xf>
    <xf numFmtId="0" fontId="19" fillId="2" borderId="5" xfId="28" applyBorder="1" applyAlignment="1">
      <alignment horizontal="center" vertical="center" wrapText="1"/>
    </xf>
    <xf numFmtId="164" fontId="26" fillId="3" borderId="23" xfId="9" applyNumberFormat="1" applyBorder="1" applyAlignment="1">
      <alignment horizontal="left" vertical="center" wrapText="1"/>
    </xf>
    <xf numFmtId="164" fontId="26" fillId="3" borderId="4" xfId="9" applyNumberFormat="1" applyBorder="1" applyAlignment="1">
      <alignment horizontal="left" vertical="center" wrapText="1"/>
    </xf>
    <xf numFmtId="0" fontId="0" fillId="2" borderId="17" xfId="0" applyBorder="1" applyAlignment="1">
      <alignment horizontal="left" vertical="center" wrapText="1"/>
    </xf>
    <xf numFmtId="0" fontId="26" fillId="3" borderId="23" xfId="9" applyBorder="1" applyAlignment="1">
      <alignment horizontal="center" vertical="center" wrapText="1"/>
    </xf>
    <xf numFmtId="0" fontId="26" fillId="3" borderId="22" xfId="9" applyBorder="1" applyAlignment="1">
      <alignment horizontal="center" vertical="center" wrapText="1"/>
    </xf>
  </cellXfs>
  <cellStyles count="30">
    <cellStyle name="Bad" xfId="13" builtinId="27" hidden="1"/>
    <cellStyle name="Calculated Field" xfId="9" xr:uid="{00000000-0005-0000-0000-000001000000}"/>
    <cellStyle name="Calculated Field Total" xfId="29" xr:uid="{00000000-0005-0000-0000-000002000000}"/>
    <cellStyle name="Calculation" xfId="17" builtinId="22" hidden="1"/>
    <cellStyle name="Check Cell" xfId="19" builtinId="23" hidden="1"/>
    <cellStyle name="Explanatory Text" xfId="5" builtinId="53" customBuiltin="1"/>
    <cellStyle name="Followed Hyperlink" xfId="8" builtinId="9" customBuiltin="1"/>
    <cellStyle name="Formula" xfId="10" xr:uid="{00000000-0005-0000-0000-000007000000}"/>
    <cellStyle name="Formula Workings" xfId="22" xr:uid="{00000000-0005-0000-0000-000008000000}"/>
    <cellStyle name="Good" xfId="12" builtinId="26" hidden="1"/>
    <cellStyle name="Heading 1" xfId="2" builtinId="16" customBuiltin="1"/>
    <cellStyle name="Heading 2" xfId="3" builtinId="17" customBuiltin="1"/>
    <cellStyle name="Heading 3" xfId="4" builtinId="18" customBuiltin="1"/>
    <cellStyle name="Heading 4" xfId="11" builtinId="19" customBuiltin="1"/>
    <cellStyle name="Hyperlink" xfId="7" builtinId="8" customBuiltin="1"/>
    <cellStyle name="Input" xfId="15" builtinId="20" hidden="1"/>
    <cellStyle name="Input Required" xfId="6" xr:uid="{00000000-0005-0000-0000-000010000000}"/>
    <cellStyle name="Linked Cell" xfId="18" builtinId="24" hidden="1"/>
    <cellStyle name="Neutral" xfId="14" builtinId="28" hidden="1"/>
    <cellStyle name="Normal" xfId="0" builtinId="0" customBuiltin="1"/>
    <cellStyle name="Note" xfId="21" builtinId="10" hidden="1"/>
    <cellStyle name="Output" xfId="16" builtinId="21" hidden="1"/>
    <cellStyle name="Reference to Supplementary Planning Document" xfId="23" xr:uid="{00000000-0005-0000-0000-000016000000}"/>
    <cellStyle name="Requirement" xfId="24" xr:uid="{00000000-0005-0000-0000-000017000000}"/>
    <cellStyle name="Summary Table Main" xfId="25" xr:uid="{00000000-0005-0000-0000-000018000000}"/>
    <cellStyle name="Summary Table Sub" xfId="26" xr:uid="{00000000-0005-0000-0000-000019000000}"/>
    <cellStyle name="Summary Table Sub Sub" xfId="27" xr:uid="{00000000-0005-0000-0000-00001A000000}"/>
    <cellStyle name="Table Heading" xfId="28" xr:uid="{00000000-0005-0000-0000-00001B000000}"/>
    <cellStyle name="Title" xfId="1" builtinId="15" customBuiltin="1"/>
    <cellStyle name="Warning Text" xfId="20" builtinId="11" hidden="1"/>
  </cellStyles>
  <dxfs count="18">
    <dxf>
      <font>
        <color theme="1"/>
      </font>
      <fill>
        <patternFill>
          <bgColor theme="5"/>
        </patternFill>
      </fill>
    </dxf>
    <dxf>
      <font>
        <color theme="1"/>
      </font>
      <fill>
        <patternFill>
          <bgColor theme="5"/>
        </patternFill>
      </fill>
    </dxf>
    <dxf>
      <font>
        <color theme="1"/>
      </font>
      <fill>
        <patternFill>
          <bgColor theme="5"/>
        </patternFill>
      </fill>
    </dxf>
    <dxf>
      <font>
        <b val="0"/>
        <i val="0"/>
        <color theme="0"/>
      </font>
      <fill>
        <patternFill>
          <bgColor theme="0" tint="-0.499984740745262"/>
        </patternFill>
      </fill>
    </dxf>
    <dxf>
      <font>
        <color theme="1"/>
      </font>
      <fill>
        <patternFill>
          <bgColor theme="5"/>
        </patternFill>
      </fill>
    </dxf>
    <dxf>
      <font>
        <color auto="1"/>
      </font>
      <fill>
        <patternFill>
          <bgColor theme="5"/>
        </patternFill>
      </fill>
    </dxf>
    <dxf>
      <font>
        <b val="0"/>
        <i val="0"/>
        <color auto="1"/>
      </font>
      <fill>
        <patternFill>
          <bgColor theme="5"/>
        </patternFill>
      </fill>
    </dxf>
    <dxf>
      <font>
        <b val="0"/>
        <i val="0"/>
        <color auto="1"/>
      </font>
      <fill>
        <patternFill>
          <bgColor theme="5"/>
        </patternFill>
      </fill>
    </dxf>
    <dxf>
      <font>
        <b val="0"/>
        <i val="0"/>
        <color auto="1"/>
      </font>
      <fill>
        <patternFill>
          <bgColor theme="5"/>
        </patternFill>
      </fill>
    </dxf>
    <dxf>
      <font>
        <b val="0"/>
        <i val="0"/>
        <color auto="1"/>
      </font>
      <fill>
        <patternFill>
          <bgColor theme="5"/>
        </patternFill>
      </fill>
    </dxf>
    <dxf>
      <font>
        <color auto="1"/>
      </font>
      <fill>
        <patternFill>
          <bgColor theme="5"/>
        </patternFill>
      </fill>
    </dxf>
    <dxf>
      <font>
        <b val="0"/>
        <i val="0"/>
        <color auto="1"/>
      </font>
      <fill>
        <patternFill>
          <bgColor theme="5"/>
        </patternFill>
      </fill>
    </dxf>
    <dxf>
      <font>
        <b val="0"/>
        <i val="0"/>
        <color auto="1"/>
      </font>
      <fill>
        <patternFill>
          <bgColor theme="5"/>
        </patternFill>
      </fill>
    </dxf>
    <dxf>
      <font>
        <color auto="1"/>
      </font>
      <fill>
        <patternFill>
          <bgColor theme="5"/>
        </patternFill>
      </fill>
    </dxf>
    <dxf>
      <font>
        <b val="0"/>
        <i val="0"/>
        <color auto="1"/>
      </font>
      <fill>
        <patternFill>
          <bgColor theme="5"/>
        </patternFill>
      </fill>
    </dxf>
    <dxf>
      <font>
        <b val="0"/>
        <i val="0"/>
        <color auto="1"/>
      </font>
      <fill>
        <patternFill>
          <bgColor theme="5"/>
        </patternFill>
      </fill>
    </dxf>
    <dxf>
      <font>
        <b val="0"/>
        <i val="0"/>
        <color auto="1"/>
      </font>
      <fill>
        <patternFill>
          <bgColor theme="5"/>
        </patternFill>
      </fill>
    </dxf>
    <dxf>
      <font>
        <b val="0"/>
        <i val="0"/>
        <color auto="1"/>
      </font>
      <fill>
        <patternFill>
          <bgColor theme="5"/>
        </patternFill>
      </fill>
    </dxf>
  </dxfs>
  <tableStyles count="0" defaultTableStyle="TableStyleMedium2" defaultPivotStyle="PivotStyleLight16"/>
  <colors>
    <mruColors>
      <color rgb="FFAB4F4F"/>
      <color rgb="FFB15757"/>
      <color rgb="FFBD3535"/>
      <color rgb="FF922E2E"/>
      <color rgb="FFAA4F40"/>
      <color rgb="FFB05242"/>
      <color rgb="FFB3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Richmond upon Thames">
      <a:dk1>
        <a:sysClr val="windowText" lastClr="000000"/>
      </a:dk1>
      <a:lt1>
        <a:sysClr val="window" lastClr="FFFFFF"/>
      </a:lt1>
      <a:dk2>
        <a:srgbClr val="0060A9"/>
      </a:dk2>
      <a:lt2>
        <a:srgbClr val="9BCC66"/>
      </a:lt2>
      <a:accent1>
        <a:srgbClr val="0060A9"/>
      </a:accent1>
      <a:accent2>
        <a:srgbClr val="9BCC66"/>
      </a:accent2>
      <a:accent3>
        <a:srgbClr val="AE3A27"/>
      </a:accent3>
      <a:accent4>
        <a:srgbClr val="66899C"/>
      </a:accent4>
      <a:accent5>
        <a:srgbClr val="F1BD4F"/>
      </a:accent5>
      <a:accent6>
        <a:srgbClr val="829050"/>
      </a:accent6>
      <a:hlink>
        <a:srgbClr val="B45E1D"/>
      </a:hlink>
      <a:folHlink>
        <a:srgbClr val="A5679E"/>
      </a:folHlink>
    </a:clrScheme>
    <a:fontScheme name="Richmond upon Thame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richmond.gov.uk/services/planning/planning_policy/local_plan/supplementary_planning_documents_and_guidance/sustainable_construction_checklist" TargetMode="External"/><Relationship Id="rId2" Type="http://schemas.openxmlformats.org/officeDocument/2006/relationships/hyperlink" Target="https://richmond.gov.uk/services/planning/make_a_planning_application" TargetMode="External"/><Relationship Id="rId1" Type="http://schemas.openxmlformats.org/officeDocument/2006/relationships/hyperlink" Target="https://richmond.gov.uk/services/planning/planning_policy/local_plan/affordable_housing_spd" TargetMode="External"/><Relationship Id="rId5" Type="http://schemas.openxmlformats.org/officeDocument/2006/relationships/printerSettings" Target="../printerSettings/printerSettings1.bin"/><Relationship Id="rId4" Type="http://schemas.openxmlformats.org/officeDocument/2006/relationships/hyperlink" Target="https://www.richmond.gov.uk/draft_supplementary_planning_document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lanning@richmond.gov.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richmond.gov.uk/services/planning/other_planning_fee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B2:Q50"/>
  <sheetViews>
    <sheetView tabSelected="1" workbookViewId="0">
      <selection activeCell="C7" sqref="C7:F7"/>
    </sheetView>
  </sheetViews>
  <sheetFormatPr defaultColWidth="9.140625" defaultRowHeight="12.75" x14ac:dyDescent="0.2"/>
  <cols>
    <col min="1" max="2" width="2.7109375" customWidth="1"/>
    <col min="3" max="3" width="9.28515625" customWidth="1"/>
    <col min="4" max="5" width="9.140625" customWidth="1"/>
    <col min="17" max="17" width="2.7109375" customWidth="1"/>
  </cols>
  <sheetData>
    <row r="2" spans="2:17" x14ac:dyDescent="0.2">
      <c r="B2" s="24"/>
      <c r="C2" s="25"/>
      <c r="D2" s="25"/>
      <c r="E2" s="25"/>
      <c r="F2" s="25"/>
      <c r="G2" s="25"/>
      <c r="H2" s="25"/>
      <c r="I2" s="25"/>
      <c r="J2" s="25"/>
      <c r="K2" s="25"/>
      <c r="L2" s="25"/>
      <c r="M2" s="25"/>
      <c r="N2" s="25"/>
      <c r="O2" s="25"/>
      <c r="P2" s="25"/>
      <c r="Q2" s="26"/>
    </row>
    <row r="3" spans="2:17" ht="41.25" customHeight="1" x14ac:dyDescent="0.3">
      <c r="B3" s="27"/>
      <c r="C3" s="109" t="s">
        <v>0</v>
      </c>
      <c r="D3" s="109"/>
      <c r="E3" s="109"/>
      <c r="F3" s="109"/>
      <c r="G3" s="109"/>
      <c r="H3" s="109"/>
      <c r="I3" s="109"/>
      <c r="J3" s="109"/>
      <c r="K3" s="109"/>
      <c r="L3" s="109"/>
      <c r="M3" s="109"/>
      <c r="N3" s="109"/>
      <c r="O3" s="109"/>
      <c r="P3" s="109"/>
      <c r="Q3" s="28"/>
    </row>
    <row r="4" spans="2:17" ht="12.75" customHeight="1" x14ac:dyDescent="0.2">
      <c r="B4" s="27"/>
      <c r="Q4" s="28"/>
    </row>
    <row r="5" spans="2:17" ht="20.25" thickBot="1" x14ac:dyDescent="0.35">
      <c r="B5" s="29"/>
      <c r="C5" s="38" t="s">
        <v>1</v>
      </c>
      <c r="D5" s="30"/>
      <c r="E5" s="30"/>
      <c r="F5" s="30"/>
      <c r="G5" s="30"/>
      <c r="H5" s="30"/>
      <c r="I5" s="30"/>
      <c r="J5" s="30"/>
      <c r="K5" s="30"/>
      <c r="L5" s="30"/>
      <c r="M5" s="30"/>
      <c r="N5" s="30"/>
      <c r="O5" s="30"/>
      <c r="P5" s="30"/>
      <c r="Q5" s="31"/>
    </row>
    <row r="6" spans="2:17" ht="12.75" customHeight="1" thickTop="1" x14ac:dyDescent="0.2">
      <c r="B6" s="27"/>
      <c r="Q6" s="28"/>
    </row>
    <row r="7" spans="2:17" ht="12.75" customHeight="1" x14ac:dyDescent="0.2">
      <c r="B7" s="27"/>
      <c r="C7" s="103" t="s">
        <v>2</v>
      </c>
      <c r="D7" s="103"/>
      <c r="E7" s="103"/>
      <c r="F7" s="103"/>
      <c r="Q7" s="28"/>
    </row>
    <row r="8" spans="2:17" ht="6" customHeight="1" x14ac:dyDescent="0.2">
      <c r="B8" s="27"/>
      <c r="C8" s="104"/>
      <c r="D8" s="104"/>
      <c r="E8" s="104"/>
      <c r="F8" s="104"/>
      <c r="Q8" s="28"/>
    </row>
    <row r="9" spans="2:17" ht="12.75" customHeight="1" x14ac:dyDescent="0.2">
      <c r="B9" s="27"/>
      <c r="C9" s="103" t="s">
        <v>3</v>
      </c>
      <c r="D9" s="103"/>
      <c r="E9" s="103"/>
      <c r="F9" s="103"/>
      <c r="Q9" s="28"/>
    </row>
    <row r="10" spans="2:17" ht="6" customHeight="1" x14ac:dyDescent="0.2">
      <c r="B10" s="27"/>
      <c r="C10" s="104"/>
      <c r="D10" s="104"/>
      <c r="E10" s="104"/>
      <c r="F10" s="104"/>
      <c r="Q10" s="28"/>
    </row>
    <row r="11" spans="2:17" ht="12.75" customHeight="1" x14ac:dyDescent="0.2">
      <c r="B11" s="27"/>
      <c r="C11" s="103" t="s">
        <v>4</v>
      </c>
      <c r="D11" s="103"/>
      <c r="E11" s="103"/>
      <c r="F11" s="103"/>
      <c r="Q11" s="28"/>
    </row>
    <row r="12" spans="2:17" ht="6" customHeight="1" x14ac:dyDescent="0.2">
      <c r="B12" s="27"/>
      <c r="C12" s="104"/>
      <c r="D12" s="104"/>
      <c r="E12" s="104"/>
      <c r="F12" s="104"/>
      <c r="Q12" s="28"/>
    </row>
    <row r="13" spans="2:17" ht="12.75" customHeight="1" x14ac:dyDescent="0.2">
      <c r="B13" s="27"/>
      <c r="C13" s="103" t="s">
        <v>5</v>
      </c>
      <c r="D13" s="103"/>
      <c r="E13" s="103"/>
      <c r="F13" s="103"/>
      <c r="Q13" s="28"/>
    </row>
    <row r="14" spans="2:17" ht="6" customHeight="1" thickBot="1" x14ac:dyDescent="0.25">
      <c r="B14" s="27"/>
      <c r="C14" s="107"/>
      <c r="D14" s="107"/>
      <c r="E14" s="107"/>
      <c r="F14" s="107"/>
      <c r="Q14" s="28" t="s">
        <v>6</v>
      </c>
    </row>
    <row r="15" spans="2:17" ht="26.25" customHeight="1" thickBot="1" x14ac:dyDescent="0.25">
      <c r="B15" s="27"/>
      <c r="C15" s="108" t="s">
        <v>7</v>
      </c>
      <c r="D15" s="108"/>
      <c r="E15" s="108"/>
      <c r="F15" s="108"/>
      <c r="G15" s="108"/>
      <c r="H15" s="108"/>
      <c r="I15" s="110" t="s">
        <v>8</v>
      </c>
      <c r="J15" s="110"/>
      <c r="K15" s="110"/>
      <c r="L15" s="110"/>
      <c r="M15" s="110"/>
      <c r="N15" s="110"/>
      <c r="O15" s="110"/>
      <c r="P15" s="110"/>
      <c r="Q15" s="28"/>
    </row>
    <row r="16" spans="2:17" x14ac:dyDescent="0.2">
      <c r="B16" s="27"/>
      <c r="C16" s="88">
        <v>1</v>
      </c>
      <c r="D16" s="94" t="s">
        <v>9</v>
      </c>
      <c r="E16" s="94"/>
      <c r="F16" s="94"/>
      <c r="G16" s="94"/>
      <c r="H16" s="94"/>
      <c r="I16" s="111" t="s">
        <v>10</v>
      </c>
      <c r="J16" s="111"/>
      <c r="K16" s="111"/>
      <c r="L16" s="111"/>
      <c r="M16" s="111"/>
      <c r="N16" s="111"/>
      <c r="O16" s="111"/>
      <c r="P16" s="111"/>
      <c r="Q16" s="28"/>
    </row>
    <row r="17" spans="2:17" x14ac:dyDescent="0.2">
      <c r="B17" s="27"/>
      <c r="C17" s="6">
        <v>2</v>
      </c>
      <c r="D17" s="95" t="s">
        <v>11</v>
      </c>
      <c r="E17" s="95"/>
      <c r="F17" s="95"/>
      <c r="G17" s="95"/>
      <c r="H17" s="95"/>
      <c r="I17" s="98" t="s">
        <v>10</v>
      </c>
      <c r="J17" s="98"/>
      <c r="K17" s="98"/>
      <c r="L17" s="98"/>
      <c r="M17" s="98"/>
      <c r="N17" s="98"/>
      <c r="O17" s="98"/>
      <c r="P17" s="98"/>
      <c r="Q17" s="28"/>
    </row>
    <row r="18" spans="2:17" ht="25.5" customHeight="1" x14ac:dyDescent="0.2">
      <c r="B18" s="27"/>
      <c r="C18" s="6">
        <v>3</v>
      </c>
      <c r="D18" s="95" t="s">
        <v>12</v>
      </c>
      <c r="E18" s="95"/>
      <c r="F18" s="95"/>
      <c r="G18" s="95"/>
      <c r="H18" s="95"/>
      <c r="I18" s="98" t="s">
        <v>10</v>
      </c>
      <c r="J18" s="98"/>
      <c r="K18" s="98"/>
      <c r="L18" s="98"/>
      <c r="M18" s="98"/>
      <c r="N18" s="98"/>
      <c r="O18" s="98"/>
      <c r="P18" s="98"/>
      <c r="Q18" s="28"/>
    </row>
    <row r="19" spans="2:17" x14ac:dyDescent="0.2">
      <c r="B19" s="27"/>
      <c r="C19" s="6">
        <v>4</v>
      </c>
      <c r="D19" s="95" t="s">
        <v>13</v>
      </c>
      <c r="E19" s="95"/>
      <c r="F19" s="95"/>
      <c r="G19" s="95"/>
      <c r="H19" s="95"/>
      <c r="I19" s="98" t="s">
        <v>10</v>
      </c>
      <c r="J19" s="98"/>
      <c r="K19" s="98"/>
      <c r="L19" s="98"/>
      <c r="M19" s="98"/>
      <c r="N19" s="98"/>
      <c r="O19" s="98"/>
      <c r="P19" s="98"/>
      <c r="Q19" s="28"/>
    </row>
    <row r="20" spans="2:17" x14ac:dyDescent="0.2">
      <c r="B20" s="27"/>
      <c r="C20" s="6">
        <v>5</v>
      </c>
      <c r="D20" s="95" t="s">
        <v>14</v>
      </c>
      <c r="E20" s="95"/>
      <c r="F20" s="95"/>
      <c r="G20" s="95"/>
      <c r="H20" s="95"/>
      <c r="I20" s="98" t="s">
        <v>10</v>
      </c>
      <c r="J20" s="98"/>
      <c r="K20" s="98"/>
      <c r="L20" s="98"/>
      <c r="M20" s="98"/>
      <c r="N20" s="98"/>
      <c r="O20" s="98"/>
      <c r="P20" s="98"/>
      <c r="Q20" s="28"/>
    </row>
    <row r="21" spans="2:17" x14ac:dyDescent="0.2">
      <c r="B21" s="27"/>
      <c r="C21" s="6">
        <v>6</v>
      </c>
      <c r="D21" s="95" t="s">
        <v>15</v>
      </c>
      <c r="E21" s="95"/>
      <c r="F21" s="95"/>
      <c r="G21" s="95"/>
      <c r="H21" s="95"/>
      <c r="I21" s="98" t="s">
        <v>10</v>
      </c>
      <c r="J21" s="98"/>
      <c r="K21" s="98"/>
      <c r="L21" s="98"/>
      <c r="M21" s="98"/>
      <c r="N21" s="98"/>
      <c r="O21" s="98"/>
      <c r="P21" s="98"/>
      <c r="Q21" s="28"/>
    </row>
    <row r="22" spans="2:17" x14ac:dyDescent="0.2">
      <c r="B22" s="27"/>
      <c r="C22" s="89">
        <v>6.3</v>
      </c>
      <c r="D22" s="97" t="s">
        <v>16</v>
      </c>
      <c r="E22" s="97"/>
      <c r="F22" s="97"/>
      <c r="G22" s="97"/>
      <c r="H22" s="97"/>
      <c r="I22" s="96" t="s">
        <v>17</v>
      </c>
      <c r="J22" s="96"/>
      <c r="K22" s="96"/>
      <c r="L22" s="96"/>
      <c r="M22" s="96"/>
      <c r="N22" s="96"/>
      <c r="O22" s="96"/>
      <c r="P22" s="96"/>
      <c r="Q22" s="28"/>
    </row>
    <row r="23" spans="2:17" ht="25.5" customHeight="1" x14ac:dyDescent="0.2">
      <c r="B23" s="27"/>
      <c r="C23" s="89">
        <v>6.4</v>
      </c>
      <c r="D23" s="97" t="s">
        <v>18</v>
      </c>
      <c r="E23" s="97"/>
      <c r="F23" s="97"/>
      <c r="G23" s="97"/>
      <c r="H23" s="97"/>
      <c r="I23" s="112" t="s">
        <v>19</v>
      </c>
      <c r="J23" s="112"/>
      <c r="K23" s="112"/>
      <c r="L23" s="112"/>
      <c r="M23" s="112"/>
      <c r="N23" s="112"/>
      <c r="O23" s="112"/>
      <c r="P23" s="112"/>
      <c r="Q23" s="28"/>
    </row>
    <row r="24" spans="2:17" x14ac:dyDescent="0.2">
      <c r="B24" s="27"/>
      <c r="C24" s="89">
        <v>6.18</v>
      </c>
      <c r="D24" s="97" t="s">
        <v>20</v>
      </c>
      <c r="E24" s="97"/>
      <c r="F24" s="97"/>
      <c r="G24" s="97"/>
      <c r="H24" s="97"/>
      <c r="I24" s="96" t="s">
        <v>21</v>
      </c>
      <c r="J24" s="96"/>
      <c r="K24" s="96"/>
      <c r="L24" s="96"/>
      <c r="M24" s="96"/>
      <c r="N24" s="96"/>
      <c r="O24" s="96"/>
      <c r="P24" s="96"/>
      <c r="Q24" s="28"/>
    </row>
    <row r="25" spans="2:17" ht="25.5" customHeight="1" x14ac:dyDescent="0.2">
      <c r="B25" s="27"/>
      <c r="C25" s="89" t="s">
        <v>22</v>
      </c>
      <c r="D25" s="97" t="s">
        <v>23</v>
      </c>
      <c r="E25" s="97"/>
      <c r="F25" s="97"/>
      <c r="G25" s="97"/>
      <c r="H25" s="97"/>
      <c r="I25" s="98" t="s">
        <v>24</v>
      </c>
      <c r="J25" s="98"/>
      <c r="K25" s="98"/>
      <c r="L25" s="98"/>
      <c r="M25" s="98"/>
      <c r="N25" s="98"/>
      <c r="O25" s="98"/>
      <c r="P25" s="98"/>
      <c r="Q25" s="28"/>
    </row>
    <row r="26" spans="2:17" x14ac:dyDescent="0.2">
      <c r="B26" s="27"/>
      <c r="C26" s="89">
        <v>6.31</v>
      </c>
      <c r="D26" s="97" t="s">
        <v>25</v>
      </c>
      <c r="E26" s="97"/>
      <c r="F26" s="97"/>
      <c r="G26" s="97"/>
      <c r="H26" s="97"/>
      <c r="I26" s="96" t="s">
        <v>21</v>
      </c>
      <c r="J26" s="96"/>
      <c r="K26" s="96"/>
      <c r="L26" s="96"/>
      <c r="M26" s="96"/>
      <c r="N26" s="96"/>
      <c r="O26" s="96"/>
      <c r="P26" s="96"/>
      <c r="Q26" s="28"/>
    </row>
    <row r="27" spans="2:17" x14ac:dyDescent="0.2">
      <c r="B27" s="27"/>
      <c r="C27" s="89">
        <v>6.35</v>
      </c>
      <c r="D27" s="97" t="s">
        <v>26</v>
      </c>
      <c r="E27" s="97"/>
      <c r="F27" s="97"/>
      <c r="G27" s="97"/>
      <c r="H27" s="97"/>
      <c r="I27" s="98" t="s">
        <v>24</v>
      </c>
      <c r="J27" s="98"/>
      <c r="K27" s="98"/>
      <c r="L27" s="98"/>
      <c r="M27" s="98"/>
      <c r="N27" s="98"/>
      <c r="O27" s="98"/>
      <c r="P27" s="98"/>
      <c r="Q27" s="28"/>
    </row>
    <row r="28" spans="2:17" x14ac:dyDescent="0.2">
      <c r="B28" s="27"/>
      <c r="C28" s="89">
        <v>6.36</v>
      </c>
      <c r="D28" s="97" t="s">
        <v>27</v>
      </c>
      <c r="E28" s="97"/>
      <c r="F28" s="97"/>
      <c r="G28" s="97"/>
      <c r="H28" s="97"/>
      <c r="I28" s="96" t="s">
        <v>28</v>
      </c>
      <c r="J28" s="96"/>
      <c r="K28" s="96"/>
      <c r="L28" s="96"/>
      <c r="M28" s="96"/>
      <c r="N28" s="96"/>
      <c r="O28" s="96"/>
      <c r="P28" s="96"/>
      <c r="Q28" s="28"/>
    </row>
    <row r="29" spans="2:17" x14ac:dyDescent="0.2">
      <c r="B29" s="27"/>
      <c r="C29" s="90">
        <v>6.37</v>
      </c>
      <c r="D29" s="106" t="s">
        <v>29</v>
      </c>
      <c r="E29" s="106"/>
      <c r="F29" s="106"/>
      <c r="G29" s="106"/>
      <c r="H29" s="106"/>
      <c r="I29" s="96" t="s">
        <v>28</v>
      </c>
      <c r="J29" s="96"/>
      <c r="K29" s="96"/>
      <c r="L29" s="96"/>
      <c r="M29" s="96"/>
      <c r="N29" s="96"/>
      <c r="O29" s="96"/>
      <c r="P29" s="96"/>
      <c r="Q29" s="28"/>
    </row>
    <row r="30" spans="2:17" x14ac:dyDescent="0.2">
      <c r="B30" s="27"/>
      <c r="C30" s="90">
        <v>6.44</v>
      </c>
      <c r="D30" s="106" t="s">
        <v>30</v>
      </c>
      <c r="E30" s="106"/>
      <c r="F30" s="106"/>
      <c r="G30" s="106"/>
      <c r="H30" s="106"/>
      <c r="I30" s="98" t="s">
        <v>24</v>
      </c>
      <c r="J30" s="98"/>
      <c r="K30" s="98"/>
      <c r="L30" s="98"/>
      <c r="M30" s="98"/>
      <c r="N30" s="98"/>
      <c r="O30" s="98"/>
      <c r="P30" s="98"/>
      <c r="Q30" s="28"/>
    </row>
    <row r="31" spans="2:17" x14ac:dyDescent="0.2">
      <c r="B31" s="27"/>
      <c r="C31" s="90">
        <v>6.46</v>
      </c>
      <c r="D31" s="106" t="s">
        <v>31</v>
      </c>
      <c r="E31" s="106"/>
      <c r="F31" s="106"/>
      <c r="G31" s="106"/>
      <c r="H31" s="106"/>
      <c r="I31" s="96" t="s">
        <v>32</v>
      </c>
      <c r="J31" s="96"/>
      <c r="K31" s="96"/>
      <c r="L31" s="96"/>
      <c r="M31" s="96"/>
      <c r="N31" s="96"/>
      <c r="O31" s="96"/>
      <c r="P31" s="96"/>
      <c r="Q31" s="28"/>
    </row>
    <row r="32" spans="2:17" x14ac:dyDescent="0.2">
      <c r="B32" s="27"/>
      <c r="C32" s="90">
        <v>6.53</v>
      </c>
      <c r="D32" s="106" t="s">
        <v>33</v>
      </c>
      <c r="E32" s="106"/>
      <c r="F32" s="106"/>
      <c r="G32" s="106"/>
      <c r="H32" s="106"/>
      <c r="I32" s="98" t="s">
        <v>24</v>
      </c>
      <c r="J32" s="98"/>
      <c r="K32" s="98"/>
      <c r="L32" s="98"/>
      <c r="M32" s="98"/>
      <c r="N32" s="98"/>
      <c r="O32" s="98"/>
      <c r="P32" s="98"/>
      <c r="Q32" s="28"/>
    </row>
    <row r="33" spans="2:17" x14ac:dyDescent="0.2">
      <c r="B33" s="27"/>
      <c r="C33" s="105">
        <v>6.55</v>
      </c>
      <c r="D33" s="97" t="s">
        <v>34</v>
      </c>
      <c r="E33" s="97"/>
      <c r="F33" s="97"/>
      <c r="G33" s="97"/>
      <c r="H33" s="97"/>
      <c r="I33" s="102" t="s">
        <v>35</v>
      </c>
      <c r="J33" s="102"/>
      <c r="K33" s="102"/>
      <c r="L33" s="102"/>
      <c r="M33" s="102"/>
      <c r="N33" s="102"/>
      <c r="O33" s="102"/>
      <c r="P33" s="102"/>
      <c r="Q33" s="28"/>
    </row>
    <row r="34" spans="2:17" x14ac:dyDescent="0.2">
      <c r="B34" s="27"/>
      <c r="C34" s="105"/>
      <c r="D34" s="97"/>
      <c r="E34" s="97"/>
      <c r="F34" s="97"/>
      <c r="G34" s="97"/>
      <c r="H34" s="97"/>
      <c r="I34" s="102"/>
      <c r="J34" s="102"/>
      <c r="K34" s="102"/>
      <c r="L34" s="102"/>
      <c r="M34" s="102"/>
      <c r="N34" s="102"/>
      <c r="O34" s="102"/>
      <c r="P34" s="102"/>
      <c r="Q34" s="28"/>
    </row>
    <row r="35" spans="2:17" x14ac:dyDescent="0.2">
      <c r="B35" s="27"/>
      <c r="C35" s="89">
        <v>6.59</v>
      </c>
      <c r="D35" s="97" t="s">
        <v>36</v>
      </c>
      <c r="E35" s="97"/>
      <c r="F35" s="97"/>
      <c r="G35" s="97"/>
      <c r="H35" s="97"/>
      <c r="I35" s="96" t="s">
        <v>32</v>
      </c>
      <c r="J35" s="96"/>
      <c r="K35" s="96"/>
      <c r="L35" s="96"/>
      <c r="M35" s="96"/>
      <c r="N35" s="96"/>
      <c r="O35" s="96"/>
      <c r="P35" s="96"/>
      <c r="Q35" s="28"/>
    </row>
    <row r="36" spans="2:17" x14ac:dyDescent="0.2">
      <c r="B36" s="27"/>
      <c r="C36" s="89">
        <v>6.62</v>
      </c>
      <c r="D36" s="97" t="s">
        <v>37</v>
      </c>
      <c r="E36" s="97"/>
      <c r="F36" s="97"/>
      <c r="G36" s="97"/>
      <c r="H36" s="97"/>
      <c r="I36" s="96" t="s">
        <v>32</v>
      </c>
      <c r="J36" s="96"/>
      <c r="K36" s="96"/>
      <c r="L36" s="96"/>
      <c r="M36" s="96"/>
      <c r="N36" s="96"/>
      <c r="O36" s="96"/>
      <c r="P36" s="96"/>
      <c r="Q36" s="28"/>
    </row>
    <row r="37" spans="2:17" x14ac:dyDescent="0.2">
      <c r="B37" s="27"/>
      <c r="C37" s="89">
        <v>6.65</v>
      </c>
      <c r="D37" s="97" t="s">
        <v>38</v>
      </c>
      <c r="E37" s="97"/>
      <c r="F37" s="97"/>
      <c r="G37" s="97"/>
      <c r="H37" s="97"/>
      <c r="I37" s="96" t="s">
        <v>39</v>
      </c>
      <c r="J37" s="96"/>
      <c r="K37" s="96"/>
      <c r="L37" s="96"/>
      <c r="M37" s="96"/>
      <c r="N37" s="96"/>
      <c r="O37" s="96"/>
      <c r="P37" s="96"/>
      <c r="Q37" s="28"/>
    </row>
    <row r="38" spans="2:17" x14ac:dyDescent="0.2">
      <c r="B38" s="27"/>
      <c r="C38" s="89">
        <v>6.68</v>
      </c>
      <c r="D38" s="97" t="s">
        <v>40</v>
      </c>
      <c r="E38" s="97"/>
      <c r="F38" s="97"/>
      <c r="G38" s="97"/>
      <c r="H38" s="97"/>
      <c r="I38" s="98" t="s">
        <v>24</v>
      </c>
      <c r="J38" s="98"/>
      <c r="K38" s="98"/>
      <c r="L38" s="98"/>
      <c r="M38" s="98"/>
      <c r="N38" s="98"/>
      <c r="O38" s="98"/>
      <c r="P38" s="98"/>
      <c r="Q38" s="28"/>
    </row>
    <row r="39" spans="2:17" x14ac:dyDescent="0.2">
      <c r="B39" s="27"/>
      <c r="C39" s="89">
        <v>6.69</v>
      </c>
      <c r="D39" s="97" t="s">
        <v>41</v>
      </c>
      <c r="E39" s="97"/>
      <c r="F39" s="97"/>
      <c r="G39" s="97"/>
      <c r="H39" s="97"/>
      <c r="I39" s="98" t="s">
        <v>24</v>
      </c>
      <c r="J39" s="98"/>
      <c r="K39" s="98"/>
      <c r="L39" s="98"/>
      <c r="M39" s="98"/>
      <c r="N39" s="98"/>
      <c r="O39" s="98"/>
      <c r="P39" s="98"/>
      <c r="Q39" s="28"/>
    </row>
    <row r="40" spans="2:17" x14ac:dyDescent="0.2">
      <c r="B40" s="27"/>
      <c r="C40" s="89">
        <v>6.71</v>
      </c>
      <c r="D40" s="97" t="s">
        <v>42</v>
      </c>
      <c r="E40" s="97"/>
      <c r="F40" s="97"/>
      <c r="G40" s="97"/>
      <c r="H40" s="97"/>
      <c r="I40" s="98" t="s">
        <v>24</v>
      </c>
      <c r="J40" s="98"/>
      <c r="K40" s="98"/>
      <c r="L40" s="98"/>
      <c r="M40" s="98"/>
      <c r="N40" s="98"/>
      <c r="O40" s="98"/>
      <c r="P40" s="98"/>
      <c r="Q40" s="28"/>
    </row>
    <row r="41" spans="2:17" x14ac:dyDescent="0.2">
      <c r="B41" s="27"/>
      <c r="C41" s="89">
        <v>6.74</v>
      </c>
      <c r="D41" s="97" t="s">
        <v>43</v>
      </c>
      <c r="E41" s="97"/>
      <c r="F41" s="97"/>
      <c r="G41" s="97"/>
      <c r="H41" s="97"/>
      <c r="I41" s="98" t="s">
        <v>24</v>
      </c>
      <c r="J41" s="98"/>
      <c r="K41" s="98"/>
      <c r="L41" s="98"/>
      <c r="M41" s="98"/>
      <c r="N41" s="98"/>
      <c r="O41" s="98"/>
      <c r="P41" s="98"/>
      <c r="Q41" s="28"/>
    </row>
    <row r="42" spans="2:17" x14ac:dyDescent="0.2">
      <c r="B42" s="27"/>
      <c r="C42" s="6">
        <v>7</v>
      </c>
      <c r="D42" s="95" t="s">
        <v>44</v>
      </c>
      <c r="E42" s="95"/>
      <c r="F42" s="95"/>
      <c r="G42" s="95"/>
      <c r="H42" s="95"/>
      <c r="I42" s="84" t="s">
        <v>10</v>
      </c>
      <c r="J42" s="84"/>
      <c r="K42" s="84"/>
      <c r="L42" s="84"/>
      <c r="M42" s="84"/>
      <c r="N42" s="84"/>
      <c r="O42" s="84"/>
      <c r="P42" s="84"/>
      <c r="Q42" s="28"/>
    </row>
    <row r="43" spans="2:17" ht="13.5" thickBot="1" x14ac:dyDescent="0.25">
      <c r="B43" s="27"/>
      <c r="C43" s="91">
        <v>7.6</v>
      </c>
      <c r="D43" s="101" t="s">
        <v>45</v>
      </c>
      <c r="E43" s="101"/>
      <c r="F43" s="101"/>
      <c r="G43" s="101"/>
      <c r="H43" s="101"/>
      <c r="I43" s="99" t="s">
        <v>46</v>
      </c>
      <c r="J43" s="99"/>
      <c r="K43" s="99"/>
      <c r="L43" s="99"/>
      <c r="M43" s="99"/>
      <c r="N43" s="99"/>
      <c r="O43" s="99"/>
      <c r="P43" s="99"/>
      <c r="Q43" s="28"/>
    </row>
    <row r="44" spans="2:17" ht="6" customHeight="1" x14ac:dyDescent="0.2">
      <c r="B44" s="27"/>
      <c r="C44" s="32"/>
      <c r="Q44" s="28"/>
    </row>
    <row r="45" spans="2:17" x14ac:dyDescent="0.2">
      <c r="B45" s="27"/>
      <c r="C45" s="100" t="s">
        <v>47</v>
      </c>
      <c r="D45" s="100"/>
      <c r="E45" s="100"/>
      <c r="F45" s="100"/>
      <c r="Q45" s="28"/>
    </row>
    <row r="46" spans="2:17" x14ac:dyDescent="0.2">
      <c r="B46" s="27"/>
      <c r="C46" s="32"/>
      <c r="Q46" s="28"/>
    </row>
    <row r="47" spans="2:17" x14ac:dyDescent="0.2">
      <c r="B47" s="27"/>
      <c r="C47" s="79" t="s">
        <v>48</v>
      </c>
      <c r="Q47" s="28"/>
    </row>
    <row r="48" spans="2:17" x14ac:dyDescent="0.2">
      <c r="B48" s="27"/>
      <c r="C48" s="34" t="s">
        <v>49</v>
      </c>
      <c r="Q48" s="28"/>
    </row>
    <row r="49" spans="2:17" x14ac:dyDescent="0.2">
      <c r="B49" s="27"/>
      <c r="C49" s="33" t="s">
        <v>50</v>
      </c>
      <c r="Q49" s="28"/>
    </row>
    <row r="50" spans="2:17" x14ac:dyDescent="0.2">
      <c r="B50" s="35"/>
      <c r="C50" s="36"/>
      <c r="D50" s="36"/>
      <c r="E50" s="36"/>
      <c r="F50" s="36"/>
      <c r="G50" s="36"/>
      <c r="H50" s="36"/>
      <c r="I50" s="36"/>
      <c r="J50" s="36"/>
      <c r="K50" s="36"/>
      <c r="L50" s="36"/>
      <c r="M50" s="36"/>
      <c r="N50" s="36"/>
      <c r="O50" s="36"/>
      <c r="P50" s="36"/>
      <c r="Q50" s="37"/>
    </row>
  </sheetData>
  <sheetProtection algorithmName="SHA-512" hashValue="yQBW8pZ/aq/++dMAR6bJmrB0x0gYfrkgte7dG/CiD6YuBuEocn9VBHU9F6gx27+lyjeH29OGS7yAA6y4exOM/w==" saltValue="d0V5fEkc4HN4ethdWjzrbg==" spinCount="100000" sheet="1" objects="1" scenarios="1" selectLockedCells="1"/>
  <mergeCells count="66">
    <mergeCell ref="I22:P22"/>
    <mergeCell ref="I23:P23"/>
    <mergeCell ref="I25:P25"/>
    <mergeCell ref="I26:P26"/>
    <mergeCell ref="I27:P27"/>
    <mergeCell ref="I24:P24"/>
    <mergeCell ref="I15:P15"/>
    <mergeCell ref="I16:P16"/>
    <mergeCell ref="I17:P17"/>
    <mergeCell ref="I18:P18"/>
    <mergeCell ref="I21:P21"/>
    <mergeCell ref="I19:P19"/>
    <mergeCell ref="I20:P20"/>
    <mergeCell ref="C3:P3"/>
    <mergeCell ref="C7:F7"/>
    <mergeCell ref="C8:F8"/>
    <mergeCell ref="C9:F9"/>
    <mergeCell ref="C10:F10"/>
    <mergeCell ref="D38:H38"/>
    <mergeCell ref="D39:H39"/>
    <mergeCell ref="D40:H40"/>
    <mergeCell ref="C11:F11"/>
    <mergeCell ref="C12:F12"/>
    <mergeCell ref="C13:F13"/>
    <mergeCell ref="D33:H34"/>
    <mergeCell ref="C33:C34"/>
    <mergeCell ref="D22:H22"/>
    <mergeCell ref="D37:H37"/>
    <mergeCell ref="D29:H29"/>
    <mergeCell ref="D30:H30"/>
    <mergeCell ref="D31:H31"/>
    <mergeCell ref="D32:H32"/>
    <mergeCell ref="C14:F14"/>
    <mergeCell ref="C15:H15"/>
    <mergeCell ref="I41:P41"/>
    <mergeCell ref="I31:P31"/>
    <mergeCell ref="I40:P40"/>
    <mergeCell ref="I43:P43"/>
    <mergeCell ref="C45:F45"/>
    <mergeCell ref="D42:H42"/>
    <mergeCell ref="D43:H43"/>
    <mergeCell ref="I32:P32"/>
    <mergeCell ref="I38:P38"/>
    <mergeCell ref="I39:P39"/>
    <mergeCell ref="I37:P37"/>
    <mergeCell ref="I35:P35"/>
    <mergeCell ref="I33:P34"/>
    <mergeCell ref="D41:H41"/>
    <mergeCell ref="D35:H35"/>
    <mergeCell ref="D36:H36"/>
    <mergeCell ref="D16:H16"/>
    <mergeCell ref="D17:H17"/>
    <mergeCell ref="D18:H18"/>
    <mergeCell ref="I28:P28"/>
    <mergeCell ref="I36:P36"/>
    <mergeCell ref="D19:H19"/>
    <mergeCell ref="D20:H20"/>
    <mergeCell ref="D21:H21"/>
    <mergeCell ref="D23:H23"/>
    <mergeCell ref="D24:H24"/>
    <mergeCell ref="I29:P29"/>
    <mergeCell ref="I30:P30"/>
    <mergeCell ref="D25:H25"/>
    <mergeCell ref="D26:H26"/>
    <mergeCell ref="D27:H27"/>
    <mergeCell ref="D28:H28"/>
  </mergeCells>
  <hyperlinks>
    <hyperlink ref="C7:F7" location="Instructions!A1" display="Instructions" xr:uid="{00000000-0004-0000-0000-000000000000}"/>
    <hyperlink ref="C9:F9" location="'Application Details'!A1" display="Application Details" xr:uid="{00000000-0004-0000-0000-000001000000}"/>
    <hyperlink ref="C11:F11" location="'Development Details'!A1" display="Development Details" xr:uid="{00000000-0004-0000-0000-000002000000}"/>
    <hyperlink ref="C13:F13" location="Contents!A13" display="Calculation Sheets:" xr:uid="{00000000-0004-0000-0000-000003000000}"/>
    <hyperlink ref="I43:P43" location="D!A1" display="D" xr:uid="{00000000-0004-0000-0000-000006000000}"/>
    <hyperlink ref="I24:P24" location="A!A1" display="A" xr:uid="{00000000-0004-0000-0000-000007000000}"/>
    <hyperlink ref="C45:F45" location="'Requirements Summary'!A1" display="Requirements Summary" xr:uid="{00000000-0004-0000-0000-000011000000}"/>
    <hyperlink ref="I31" location="'C'!A1" display="C" xr:uid="{CDDA0DD1-7F3E-49EE-A139-9850566053B3}"/>
    <hyperlink ref="I22:P22" r:id="rId1" display="Not included: refer to the Affordable Housing Supplementary Planning Document" xr:uid="{6096FE60-22E2-4EDE-A337-2C3C85D41090}"/>
    <hyperlink ref="I23" r:id="rId2" xr:uid="{44550CE0-54E4-4522-9094-0D12449FD73F}"/>
    <hyperlink ref="I26:P26" location="A!A1" display="A" xr:uid="{70537EA6-7941-44E4-97DD-D00A1BD08A64}"/>
    <hyperlink ref="I35" location="'C'!A1" display="C" xr:uid="{9BF4C984-470C-4FA2-BA8A-072A2B933C57}"/>
    <hyperlink ref="I33:P34" r:id="rId3" display="Not included: refer to the Sustainable Construction Checklist Supplementary Planning Document" xr:uid="{C3E9D194-9974-446F-8E9B-D8821D3AC578}"/>
    <hyperlink ref="I36" location="'C'!A1" display="C" xr:uid="{7D82AE17-73C0-42B7-A6D2-2FD911E5AEEC}"/>
    <hyperlink ref="I37:P37" r:id="rId4" display="Not included: refer to the Draft Air Quality Supplementary Planning Document" xr:uid="{27E9DC24-77BE-49F5-8F6C-D536FCD64203}"/>
  </hyperlinks>
  <pageMargins left="0.39370078740157483" right="0.39370078740157483" top="0.39370078740157483" bottom="0.39370078740157483" header="0.19685039370078741" footer="0.19685039370078741"/>
  <pageSetup paperSize="9" orientation="landscape" r:id="rId5"/>
  <headerFooter>
    <oddHeader>&amp;L&amp;"Calibri"&amp;10&amp;K000000Official&amp;1#_x000D_&amp;"Calibri"&amp;11&amp;K000000&amp;9&amp;F</oddHeader>
    <oddFooter>&amp;R&amp;9Page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D201"/>
  <sheetViews>
    <sheetView workbookViewId="0"/>
  </sheetViews>
  <sheetFormatPr defaultRowHeight="12.75" x14ac:dyDescent="0.2"/>
  <cols>
    <col min="1" max="1" width="19.28515625" customWidth="1"/>
    <col min="2" max="2" width="32.5703125" customWidth="1"/>
    <col min="3" max="3" width="27.140625" customWidth="1"/>
  </cols>
  <sheetData>
    <row r="1" spans="1:4" x14ac:dyDescent="0.2">
      <c r="A1" s="2" t="s">
        <v>186</v>
      </c>
      <c r="B1" s="2" t="s">
        <v>222</v>
      </c>
      <c r="C1" s="17" t="s">
        <v>181</v>
      </c>
      <c r="D1" s="13"/>
    </row>
    <row r="2" spans="1:4" x14ac:dyDescent="0.2">
      <c r="A2">
        <v>0</v>
      </c>
      <c r="B2" t="s">
        <v>187</v>
      </c>
      <c r="C2" t="str">
        <f>IF('Development Details'!E9="Residential", IF('Development Details'!E7&gt;=200, "R6", VLOOKUP('Development Details'!E7,'Lookup Development Size'!$A$2:$B$201,2,0)), IF('Development Details'!E9="Non-Residential", IF('Development Details'!E43&lt;1000,D!C49,
IF('Development Details'!E43&lt;10000,D!C50, D!C51)), Inputs_still_required))</f>
        <v>Inputs still required</v>
      </c>
    </row>
    <row r="3" spans="1:4" x14ac:dyDescent="0.2">
      <c r="A3">
        <v>1</v>
      </c>
      <c r="B3" t="s">
        <v>187</v>
      </c>
    </row>
    <row r="4" spans="1:4" x14ac:dyDescent="0.2">
      <c r="A4">
        <v>2</v>
      </c>
      <c r="B4" t="s">
        <v>187</v>
      </c>
    </row>
    <row r="5" spans="1:4" x14ac:dyDescent="0.2">
      <c r="A5">
        <v>3</v>
      </c>
      <c r="B5" t="s">
        <v>187</v>
      </c>
    </row>
    <row r="6" spans="1:4" x14ac:dyDescent="0.2">
      <c r="A6">
        <v>4</v>
      </c>
      <c r="B6" t="s">
        <v>187</v>
      </c>
    </row>
    <row r="7" spans="1:4" x14ac:dyDescent="0.2">
      <c r="A7">
        <v>5</v>
      </c>
      <c r="B7" t="s">
        <v>187</v>
      </c>
    </row>
    <row r="8" spans="1:4" x14ac:dyDescent="0.2">
      <c r="A8">
        <v>6</v>
      </c>
      <c r="B8" t="s">
        <v>187</v>
      </c>
    </row>
    <row r="9" spans="1:4" x14ac:dyDescent="0.2">
      <c r="A9">
        <v>7</v>
      </c>
      <c r="B9" t="s">
        <v>187</v>
      </c>
    </row>
    <row r="10" spans="1:4" x14ac:dyDescent="0.2">
      <c r="A10">
        <v>8</v>
      </c>
      <c r="B10" t="s">
        <v>187</v>
      </c>
    </row>
    <row r="11" spans="1:4" x14ac:dyDescent="0.2">
      <c r="A11">
        <v>9</v>
      </c>
      <c r="B11" t="s">
        <v>187</v>
      </c>
    </row>
    <row r="12" spans="1:4" x14ac:dyDescent="0.2">
      <c r="A12">
        <v>10</v>
      </c>
      <c r="B12" t="s">
        <v>189</v>
      </c>
    </row>
    <row r="13" spans="1:4" x14ac:dyDescent="0.2">
      <c r="A13">
        <v>11</v>
      </c>
      <c r="B13" t="s">
        <v>189</v>
      </c>
    </row>
    <row r="14" spans="1:4" x14ac:dyDescent="0.2">
      <c r="A14">
        <v>12</v>
      </c>
      <c r="B14" t="s">
        <v>189</v>
      </c>
    </row>
    <row r="15" spans="1:4" x14ac:dyDescent="0.2">
      <c r="A15">
        <v>13</v>
      </c>
      <c r="B15" t="s">
        <v>189</v>
      </c>
    </row>
    <row r="16" spans="1:4" x14ac:dyDescent="0.2">
      <c r="A16">
        <v>14</v>
      </c>
      <c r="B16" t="s">
        <v>189</v>
      </c>
    </row>
    <row r="17" spans="1:2" x14ac:dyDescent="0.2">
      <c r="A17">
        <v>15</v>
      </c>
      <c r="B17" t="s">
        <v>189</v>
      </c>
    </row>
    <row r="18" spans="1:2" x14ac:dyDescent="0.2">
      <c r="A18">
        <v>16</v>
      </c>
      <c r="B18" t="s">
        <v>189</v>
      </c>
    </row>
    <row r="19" spans="1:2" x14ac:dyDescent="0.2">
      <c r="A19">
        <v>17</v>
      </c>
      <c r="B19" t="s">
        <v>189</v>
      </c>
    </row>
    <row r="20" spans="1:2" x14ac:dyDescent="0.2">
      <c r="A20">
        <v>18</v>
      </c>
      <c r="B20" t="s">
        <v>189</v>
      </c>
    </row>
    <row r="21" spans="1:2" x14ac:dyDescent="0.2">
      <c r="A21">
        <v>19</v>
      </c>
      <c r="B21" t="s">
        <v>189</v>
      </c>
    </row>
    <row r="22" spans="1:2" x14ac:dyDescent="0.2">
      <c r="A22">
        <v>20</v>
      </c>
      <c r="B22" t="s">
        <v>189</v>
      </c>
    </row>
    <row r="23" spans="1:2" x14ac:dyDescent="0.2">
      <c r="A23">
        <v>21</v>
      </c>
      <c r="B23" t="s">
        <v>189</v>
      </c>
    </row>
    <row r="24" spans="1:2" x14ac:dyDescent="0.2">
      <c r="A24">
        <v>22</v>
      </c>
      <c r="B24" t="s">
        <v>189</v>
      </c>
    </row>
    <row r="25" spans="1:2" x14ac:dyDescent="0.2">
      <c r="A25">
        <v>23</v>
      </c>
      <c r="B25" t="s">
        <v>189</v>
      </c>
    </row>
    <row r="26" spans="1:2" x14ac:dyDescent="0.2">
      <c r="A26">
        <v>24</v>
      </c>
      <c r="B26" t="s">
        <v>189</v>
      </c>
    </row>
    <row r="27" spans="1:2" x14ac:dyDescent="0.2">
      <c r="A27">
        <v>25</v>
      </c>
      <c r="B27" t="s">
        <v>189</v>
      </c>
    </row>
    <row r="28" spans="1:2" x14ac:dyDescent="0.2">
      <c r="A28">
        <v>26</v>
      </c>
      <c r="B28" t="s">
        <v>189</v>
      </c>
    </row>
    <row r="29" spans="1:2" x14ac:dyDescent="0.2">
      <c r="A29">
        <v>27</v>
      </c>
      <c r="B29" t="s">
        <v>189</v>
      </c>
    </row>
    <row r="30" spans="1:2" x14ac:dyDescent="0.2">
      <c r="A30">
        <v>28</v>
      </c>
      <c r="B30" t="s">
        <v>189</v>
      </c>
    </row>
    <row r="31" spans="1:2" x14ac:dyDescent="0.2">
      <c r="A31">
        <v>29</v>
      </c>
      <c r="B31" t="s">
        <v>189</v>
      </c>
    </row>
    <row r="32" spans="1:2" x14ac:dyDescent="0.2">
      <c r="A32">
        <v>30</v>
      </c>
      <c r="B32" t="s">
        <v>189</v>
      </c>
    </row>
    <row r="33" spans="1:2" x14ac:dyDescent="0.2">
      <c r="A33">
        <v>31</v>
      </c>
      <c r="B33" t="s">
        <v>189</v>
      </c>
    </row>
    <row r="34" spans="1:2" x14ac:dyDescent="0.2">
      <c r="A34">
        <v>32</v>
      </c>
      <c r="B34" t="s">
        <v>189</v>
      </c>
    </row>
    <row r="35" spans="1:2" x14ac:dyDescent="0.2">
      <c r="A35">
        <v>33</v>
      </c>
      <c r="B35" t="s">
        <v>189</v>
      </c>
    </row>
    <row r="36" spans="1:2" x14ac:dyDescent="0.2">
      <c r="A36">
        <v>34</v>
      </c>
      <c r="B36" t="s">
        <v>189</v>
      </c>
    </row>
    <row r="37" spans="1:2" x14ac:dyDescent="0.2">
      <c r="A37">
        <v>35</v>
      </c>
      <c r="B37" t="s">
        <v>189</v>
      </c>
    </row>
    <row r="38" spans="1:2" x14ac:dyDescent="0.2">
      <c r="A38">
        <v>36</v>
      </c>
      <c r="B38" t="s">
        <v>189</v>
      </c>
    </row>
    <row r="39" spans="1:2" x14ac:dyDescent="0.2">
      <c r="A39">
        <v>37</v>
      </c>
      <c r="B39" t="s">
        <v>189</v>
      </c>
    </row>
    <row r="40" spans="1:2" x14ac:dyDescent="0.2">
      <c r="A40">
        <v>38</v>
      </c>
      <c r="B40" t="s">
        <v>189</v>
      </c>
    </row>
    <row r="41" spans="1:2" x14ac:dyDescent="0.2">
      <c r="A41">
        <v>39</v>
      </c>
      <c r="B41" t="s">
        <v>189</v>
      </c>
    </row>
    <row r="42" spans="1:2" x14ac:dyDescent="0.2">
      <c r="A42">
        <v>40</v>
      </c>
      <c r="B42" t="s">
        <v>189</v>
      </c>
    </row>
    <row r="43" spans="1:2" x14ac:dyDescent="0.2">
      <c r="A43">
        <v>41</v>
      </c>
      <c r="B43" t="s">
        <v>189</v>
      </c>
    </row>
    <row r="44" spans="1:2" x14ac:dyDescent="0.2">
      <c r="A44">
        <v>42</v>
      </c>
      <c r="B44" t="s">
        <v>189</v>
      </c>
    </row>
    <row r="45" spans="1:2" x14ac:dyDescent="0.2">
      <c r="A45">
        <v>43</v>
      </c>
      <c r="B45" t="s">
        <v>189</v>
      </c>
    </row>
    <row r="46" spans="1:2" x14ac:dyDescent="0.2">
      <c r="A46">
        <v>44</v>
      </c>
      <c r="B46" t="s">
        <v>189</v>
      </c>
    </row>
    <row r="47" spans="1:2" x14ac:dyDescent="0.2">
      <c r="A47">
        <v>45</v>
      </c>
      <c r="B47" t="s">
        <v>189</v>
      </c>
    </row>
    <row r="48" spans="1:2" x14ac:dyDescent="0.2">
      <c r="A48">
        <v>46</v>
      </c>
      <c r="B48" t="s">
        <v>189</v>
      </c>
    </row>
    <row r="49" spans="1:2" x14ac:dyDescent="0.2">
      <c r="A49">
        <v>47</v>
      </c>
      <c r="B49" t="s">
        <v>189</v>
      </c>
    </row>
    <row r="50" spans="1:2" x14ac:dyDescent="0.2">
      <c r="A50">
        <v>48</v>
      </c>
      <c r="B50" t="s">
        <v>189</v>
      </c>
    </row>
    <row r="51" spans="1:2" x14ac:dyDescent="0.2">
      <c r="A51">
        <v>49</v>
      </c>
      <c r="B51" t="s">
        <v>189</v>
      </c>
    </row>
    <row r="52" spans="1:2" x14ac:dyDescent="0.2">
      <c r="A52">
        <v>50</v>
      </c>
      <c r="B52" t="s">
        <v>191</v>
      </c>
    </row>
    <row r="53" spans="1:2" x14ac:dyDescent="0.2">
      <c r="A53">
        <v>51</v>
      </c>
      <c r="B53" t="s">
        <v>191</v>
      </c>
    </row>
    <row r="54" spans="1:2" x14ac:dyDescent="0.2">
      <c r="A54">
        <v>52</v>
      </c>
      <c r="B54" t="s">
        <v>191</v>
      </c>
    </row>
    <row r="55" spans="1:2" x14ac:dyDescent="0.2">
      <c r="A55">
        <v>53</v>
      </c>
      <c r="B55" t="s">
        <v>191</v>
      </c>
    </row>
    <row r="56" spans="1:2" x14ac:dyDescent="0.2">
      <c r="A56">
        <v>54</v>
      </c>
      <c r="B56" t="s">
        <v>191</v>
      </c>
    </row>
    <row r="57" spans="1:2" x14ac:dyDescent="0.2">
      <c r="A57">
        <v>55</v>
      </c>
      <c r="B57" t="s">
        <v>191</v>
      </c>
    </row>
    <row r="58" spans="1:2" x14ac:dyDescent="0.2">
      <c r="A58">
        <v>56</v>
      </c>
      <c r="B58" t="s">
        <v>191</v>
      </c>
    </row>
    <row r="59" spans="1:2" x14ac:dyDescent="0.2">
      <c r="A59">
        <v>57</v>
      </c>
      <c r="B59" t="s">
        <v>191</v>
      </c>
    </row>
    <row r="60" spans="1:2" x14ac:dyDescent="0.2">
      <c r="A60">
        <v>58</v>
      </c>
      <c r="B60" t="s">
        <v>191</v>
      </c>
    </row>
    <row r="61" spans="1:2" x14ac:dyDescent="0.2">
      <c r="A61">
        <v>59</v>
      </c>
      <c r="B61" t="s">
        <v>191</v>
      </c>
    </row>
    <row r="62" spans="1:2" x14ac:dyDescent="0.2">
      <c r="A62">
        <v>60</v>
      </c>
      <c r="B62" t="s">
        <v>191</v>
      </c>
    </row>
    <row r="63" spans="1:2" x14ac:dyDescent="0.2">
      <c r="A63">
        <v>61</v>
      </c>
      <c r="B63" t="s">
        <v>191</v>
      </c>
    </row>
    <row r="64" spans="1:2" x14ac:dyDescent="0.2">
      <c r="A64">
        <v>62</v>
      </c>
      <c r="B64" t="s">
        <v>191</v>
      </c>
    </row>
    <row r="65" spans="1:2" x14ac:dyDescent="0.2">
      <c r="A65">
        <v>63</v>
      </c>
      <c r="B65" t="s">
        <v>191</v>
      </c>
    </row>
    <row r="66" spans="1:2" x14ac:dyDescent="0.2">
      <c r="A66">
        <v>64</v>
      </c>
      <c r="B66" t="s">
        <v>191</v>
      </c>
    </row>
    <row r="67" spans="1:2" x14ac:dyDescent="0.2">
      <c r="A67">
        <v>65</v>
      </c>
      <c r="B67" t="s">
        <v>191</v>
      </c>
    </row>
    <row r="68" spans="1:2" x14ac:dyDescent="0.2">
      <c r="A68">
        <v>66</v>
      </c>
      <c r="B68" t="s">
        <v>191</v>
      </c>
    </row>
    <row r="69" spans="1:2" x14ac:dyDescent="0.2">
      <c r="A69">
        <v>67</v>
      </c>
      <c r="B69" t="s">
        <v>191</v>
      </c>
    </row>
    <row r="70" spans="1:2" x14ac:dyDescent="0.2">
      <c r="A70">
        <v>68</v>
      </c>
      <c r="B70" t="s">
        <v>191</v>
      </c>
    </row>
    <row r="71" spans="1:2" x14ac:dyDescent="0.2">
      <c r="A71">
        <v>69</v>
      </c>
      <c r="B71" t="s">
        <v>191</v>
      </c>
    </row>
    <row r="72" spans="1:2" x14ac:dyDescent="0.2">
      <c r="A72">
        <v>70</v>
      </c>
      <c r="B72" t="s">
        <v>191</v>
      </c>
    </row>
    <row r="73" spans="1:2" x14ac:dyDescent="0.2">
      <c r="A73">
        <v>71</v>
      </c>
      <c r="B73" t="s">
        <v>191</v>
      </c>
    </row>
    <row r="74" spans="1:2" x14ac:dyDescent="0.2">
      <c r="A74">
        <v>72</v>
      </c>
      <c r="B74" t="s">
        <v>191</v>
      </c>
    </row>
    <row r="75" spans="1:2" x14ac:dyDescent="0.2">
      <c r="A75">
        <v>73</v>
      </c>
      <c r="B75" t="s">
        <v>191</v>
      </c>
    </row>
    <row r="76" spans="1:2" x14ac:dyDescent="0.2">
      <c r="A76">
        <v>74</v>
      </c>
      <c r="B76" t="s">
        <v>191</v>
      </c>
    </row>
    <row r="77" spans="1:2" x14ac:dyDescent="0.2">
      <c r="A77">
        <v>75</v>
      </c>
      <c r="B77" t="s">
        <v>191</v>
      </c>
    </row>
    <row r="78" spans="1:2" x14ac:dyDescent="0.2">
      <c r="A78">
        <v>76</v>
      </c>
      <c r="B78" t="s">
        <v>191</v>
      </c>
    </row>
    <row r="79" spans="1:2" x14ac:dyDescent="0.2">
      <c r="A79">
        <v>77</v>
      </c>
      <c r="B79" t="s">
        <v>191</v>
      </c>
    </row>
    <row r="80" spans="1:2" x14ac:dyDescent="0.2">
      <c r="A80">
        <v>78</v>
      </c>
      <c r="B80" t="s">
        <v>191</v>
      </c>
    </row>
    <row r="81" spans="1:2" x14ac:dyDescent="0.2">
      <c r="A81">
        <v>79</v>
      </c>
      <c r="B81" t="s">
        <v>191</v>
      </c>
    </row>
    <row r="82" spans="1:2" x14ac:dyDescent="0.2">
      <c r="A82">
        <v>80</v>
      </c>
      <c r="B82" t="s">
        <v>191</v>
      </c>
    </row>
    <row r="83" spans="1:2" x14ac:dyDescent="0.2">
      <c r="A83">
        <v>81</v>
      </c>
      <c r="B83" t="s">
        <v>191</v>
      </c>
    </row>
    <row r="84" spans="1:2" x14ac:dyDescent="0.2">
      <c r="A84">
        <v>82</v>
      </c>
      <c r="B84" t="s">
        <v>191</v>
      </c>
    </row>
    <row r="85" spans="1:2" x14ac:dyDescent="0.2">
      <c r="A85">
        <v>83</v>
      </c>
      <c r="B85" t="s">
        <v>191</v>
      </c>
    </row>
    <row r="86" spans="1:2" x14ac:dyDescent="0.2">
      <c r="A86">
        <v>84</v>
      </c>
      <c r="B86" t="s">
        <v>191</v>
      </c>
    </row>
    <row r="87" spans="1:2" x14ac:dyDescent="0.2">
      <c r="A87">
        <v>85</v>
      </c>
      <c r="B87" t="s">
        <v>191</v>
      </c>
    </row>
    <row r="88" spans="1:2" x14ac:dyDescent="0.2">
      <c r="A88">
        <v>86</v>
      </c>
      <c r="B88" t="s">
        <v>191</v>
      </c>
    </row>
    <row r="89" spans="1:2" x14ac:dyDescent="0.2">
      <c r="A89">
        <v>87</v>
      </c>
      <c r="B89" t="s">
        <v>191</v>
      </c>
    </row>
    <row r="90" spans="1:2" x14ac:dyDescent="0.2">
      <c r="A90">
        <v>88</v>
      </c>
      <c r="B90" t="s">
        <v>191</v>
      </c>
    </row>
    <row r="91" spans="1:2" x14ac:dyDescent="0.2">
      <c r="A91">
        <v>89</v>
      </c>
      <c r="B91" t="s">
        <v>191</v>
      </c>
    </row>
    <row r="92" spans="1:2" x14ac:dyDescent="0.2">
      <c r="A92">
        <v>90</v>
      </c>
      <c r="B92" t="s">
        <v>191</v>
      </c>
    </row>
    <row r="93" spans="1:2" x14ac:dyDescent="0.2">
      <c r="A93">
        <v>91</v>
      </c>
      <c r="B93" t="s">
        <v>191</v>
      </c>
    </row>
    <row r="94" spans="1:2" x14ac:dyDescent="0.2">
      <c r="A94">
        <v>92</v>
      </c>
      <c r="B94" t="s">
        <v>191</v>
      </c>
    </row>
    <row r="95" spans="1:2" x14ac:dyDescent="0.2">
      <c r="A95">
        <v>93</v>
      </c>
      <c r="B95" t="s">
        <v>191</v>
      </c>
    </row>
    <row r="96" spans="1:2" x14ac:dyDescent="0.2">
      <c r="A96">
        <v>94</v>
      </c>
      <c r="B96" t="s">
        <v>191</v>
      </c>
    </row>
    <row r="97" spans="1:2" x14ac:dyDescent="0.2">
      <c r="A97">
        <v>95</v>
      </c>
      <c r="B97" t="s">
        <v>191</v>
      </c>
    </row>
    <row r="98" spans="1:2" x14ac:dyDescent="0.2">
      <c r="A98">
        <v>96</v>
      </c>
      <c r="B98" t="s">
        <v>191</v>
      </c>
    </row>
    <row r="99" spans="1:2" x14ac:dyDescent="0.2">
      <c r="A99">
        <v>97</v>
      </c>
      <c r="B99" t="s">
        <v>191</v>
      </c>
    </row>
    <row r="100" spans="1:2" x14ac:dyDescent="0.2">
      <c r="A100">
        <v>98</v>
      </c>
      <c r="B100" t="s">
        <v>191</v>
      </c>
    </row>
    <row r="101" spans="1:2" x14ac:dyDescent="0.2">
      <c r="A101">
        <v>99</v>
      </c>
      <c r="B101" t="s">
        <v>191</v>
      </c>
    </row>
    <row r="102" spans="1:2" x14ac:dyDescent="0.2">
      <c r="A102">
        <v>100</v>
      </c>
      <c r="B102" t="s">
        <v>193</v>
      </c>
    </row>
    <row r="103" spans="1:2" x14ac:dyDescent="0.2">
      <c r="A103">
        <v>101</v>
      </c>
      <c r="B103" t="s">
        <v>193</v>
      </c>
    </row>
    <row r="104" spans="1:2" x14ac:dyDescent="0.2">
      <c r="A104">
        <v>102</v>
      </c>
      <c r="B104" t="s">
        <v>193</v>
      </c>
    </row>
    <row r="105" spans="1:2" x14ac:dyDescent="0.2">
      <c r="A105">
        <v>103</v>
      </c>
      <c r="B105" t="s">
        <v>193</v>
      </c>
    </row>
    <row r="106" spans="1:2" x14ac:dyDescent="0.2">
      <c r="A106">
        <v>104</v>
      </c>
      <c r="B106" t="s">
        <v>193</v>
      </c>
    </row>
    <row r="107" spans="1:2" x14ac:dyDescent="0.2">
      <c r="A107">
        <v>105</v>
      </c>
      <c r="B107" t="s">
        <v>193</v>
      </c>
    </row>
    <row r="108" spans="1:2" x14ac:dyDescent="0.2">
      <c r="A108">
        <v>106</v>
      </c>
      <c r="B108" t="s">
        <v>193</v>
      </c>
    </row>
    <row r="109" spans="1:2" x14ac:dyDescent="0.2">
      <c r="A109">
        <v>107</v>
      </c>
      <c r="B109" t="s">
        <v>193</v>
      </c>
    </row>
    <row r="110" spans="1:2" x14ac:dyDescent="0.2">
      <c r="A110">
        <v>108</v>
      </c>
      <c r="B110" t="s">
        <v>193</v>
      </c>
    </row>
    <row r="111" spans="1:2" x14ac:dyDescent="0.2">
      <c r="A111">
        <v>109</v>
      </c>
      <c r="B111" t="s">
        <v>193</v>
      </c>
    </row>
    <row r="112" spans="1:2" x14ac:dyDescent="0.2">
      <c r="A112">
        <v>110</v>
      </c>
      <c r="B112" t="s">
        <v>193</v>
      </c>
    </row>
    <row r="113" spans="1:2" x14ac:dyDescent="0.2">
      <c r="A113">
        <v>111</v>
      </c>
      <c r="B113" t="s">
        <v>193</v>
      </c>
    </row>
    <row r="114" spans="1:2" x14ac:dyDescent="0.2">
      <c r="A114">
        <v>112</v>
      </c>
      <c r="B114" t="s">
        <v>193</v>
      </c>
    </row>
    <row r="115" spans="1:2" x14ac:dyDescent="0.2">
      <c r="A115">
        <v>113</v>
      </c>
      <c r="B115" t="s">
        <v>193</v>
      </c>
    </row>
    <row r="116" spans="1:2" x14ac:dyDescent="0.2">
      <c r="A116">
        <v>114</v>
      </c>
      <c r="B116" t="s">
        <v>193</v>
      </c>
    </row>
    <row r="117" spans="1:2" x14ac:dyDescent="0.2">
      <c r="A117">
        <v>115</v>
      </c>
      <c r="B117" t="s">
        <v>193</v>
      </c>
    </row>
    <row r="118" spans="1:2" x14ac:dyDescent="0.2">
      <c r="A118">
        <v>116</v>
      </c>
      <c r="B118" t="s">
        <v>193</v>
      </c>
    </row>
    <row r="119" spans="1:2" x14ac:dyDescent="0.2">
      <c r="A119">
        <v>117</v>
      </c>
      <c r="B119" t="s">
        <v>193</v>
      </c>
    </row>
    <row r="120" spans="1:2" x14ac:dyDescent="0.2">
      <c r="A120">
        <v>118</v>
      </c>
      <c r="B120" t="s">
        <v>193</v>
      </c>
    </row>
    <row r="121" spans="1:2" x14ac:dyDescent="0.2">
      <c r="A121">
        <v>119</v>
      </c>
      <c r="B121" t="s">
        <v>193</v>
      </c>
    </row>
    <row r="122" spans="1:2" x14ac:dyDescent="0.2">
      <c r="A122">
        <v>120</v>
      </c>
      <c r="B122" t="s">
        <v>193</v>
      </c>
    </row>
    <row r="123" spans="1:2" x14ac:dyDescent="0.2">
      <c r="A123">
        <v>121</v>
      </c>
      <c r="B123" t="s">
        <v>193</v>
      </c>
    </row>
    <row r="124" spans="1:2" x14ac:dyDescent="0.2">
      <c r="A124">
        <v>122</v>
      </c>
      <c r="B124" t="s">
        <v>193</v>
      </c>
    </row>
    <row r="125" spans="1:2" x14ac:dyDescent="0.2">
      <c r="A125">
        <v>123</v>
      </c>
      <c r="B125" t="s">
        <v>193</v>
      </c>
    </row>
    <row r="126" spans="1:2" x14ac:dyDescent="0.2">
      <c r="A126">
        <v>124</v>
      </c>
      <c r="B126" t="s">
        <v>193</v>
      </c>
    </row>
    <row r="127" spans="1:2" x14ac:dyDescent="0.2">
      <c r="A127">
        <v>125</v>
      </c>
      <c r="B127" t="s">
        <v>193</v>
      </c>
    </row>
    <row r="128" spans="1:2" x14ac:dyDescent="0.2">
      <c r="A128">
        <v>126</v>
      </c>
      <c r="B128" t="s">
        <v>193</v>
      </c>
    </row>
    <row r="129" spans="1:2" x14ac:dyDescent="0.2">
      <c r="A129">
        <v>127</v>
      </c>
      <c r="B129" t="s">
        <v>193</v>
      </c>
    </row>
    <row r="130" spans="1:2" x14ac:dyDescent="0.2">
      <c r="A130">
        <v>128</v>
      </c>
      <c r="B130" t="s">
        <v>193</v>
      </c>
    </row>
    <row r="131" spans="1:2" x14ac:dyDescent="0.2">
      <c r="A131">
        <v>129</v>
      </c>
      <c r="B131" t="s">
        <v>193</v>
      </c>
    </row>
    <row r="132" spans="1:2" x14ac:dyDescent="0.2">
      <c r="A132">
        <v>130</v>
      </c>
      <c r="B132" t="s">
        <v>193</v>
      </c>
    </row>
    <row r="133" spans="1:2" x14ac:dyDescent="0.2">
      <c r="A133">
        <v>131</v>
      </c>
      <c r="B133" t="s">
        <v>193</v>
      </c>
    </row>
    <row r="134" spans="1:2" x14ac:dyDescent="0.2">
      <c r="A134">
        <v>132</v>
      </c>
      <c r="B134" t="s">
        <v>193</v>
      </c>
    </row>
    <row r="135" spans="1:2" x14ac:dyDescent="0.2">
      <c r="A135">
        <v>133</v>
      </c>
      <c r="B135" t="s">
        <v>193</v>
      </c>
    </row>
    <row r="136" spans="1:2" x14ac:dyDescent="0.2">
      <c r="A136">
        <v>134</v>
      </c>
      <c r="B136" t="s">
        <v>193</v>
      </c>
    </row>
    <row r="137" spans="1:2" x14ac:dyDescent="0.2">
      <c r="A137">
        <v>135</v>
      </c>
      <c r="B137" t="s">
        <v>193</v>
      </c>
    </row>
    <row r="138" spans="1:2" x14ac:dyDescent="0.2">
      <c r="A138">
        <v>136</v>
      </c>
      <c r="B138" t="s">
        <v>193</v>
      </c>
    </row>
    <row r="139" spans="1:2" x14ac:dyDescent="0.2">
      <c r="A139">
        <v>137</v>
      </c>
      <c r="B139" t="s">
        <v>193</v>
      </c>
    </row>
    <row r="140" spans="1:2" x14ac:dyDescent="0.2">
      <c r="A140">
        <v>138</v>
      </c>
      <c r="B140" t="s">
        <v>193</v>
      </c>
    </row>
    <row r="141" spans="1:2" x14ac:dyDescent="0.2">
      <c r="A141">
        <v>139</v>
      </c>
      <c r="B141" t="s">
        <v>193</v>
      </c>
    </row>
    <row r="142" spans="1:2" x14ac:dyDescent="0.2">
      <c r="A142">
        <v>140</v>
      </c>
      <c r="B142" t="s">
        <v>193</v>
      </c>
    </row>
    <row r="143" spans="1:2" x14ac:dyDescent="0.2">
      <c r="A143">
        <v>141</v>
      </c>
      <c r="B143" t="s">
        <v>193</v>
      </c>
    </row>
    <row r="144" spans="1:2" x14ac:dyDescent="0.2">
      <c r="A144">
        <v>142</v>
      </c>
      <c r="B144" t="s">
        <v>193</v>
      </c>
    </row>
    <row r="145" spans="1:2" x14ac:dyDescent="0.2">
      <c r="A145">
        <v>143</v>
      </c>
      <c r="B145" t="s">
        <v>193</v>
      </c>
    </row>
    <row r="146" spans="1:2" x14ac:dyDescent="0.2">
      <c r="A146">
        <v>144</v>
      </c>
      <c r="B146" t="s">
        <v>193</v>
      </c>
    </row>
    <row r="147" spans="1:2" x14ac:dyDescent="0.2">
      <c r="A147">
        <v>145</v>
      </c>
      <c r="B147" t="s">
        <v>193</v>
      </c>
    </row>
    <row r="148" spans="1:2" x14ac:dyDescent="0.2">
      <c r="A148">
        <v>146</v>
      </c>
      <c r="B148" t="s">
        <v>193</v>
      </c>
    </row>
    <row r="149" spans="1:2" x14ac:dyDescent="0.2">
      <c r="A149">
        <v>147</v>
      </c>
      <c r="B149" t="s">
        <v>193</v>
      </c>
    </row>
    <row r="150" spans="1:2" x14ac:dyDescent="0.2">
      <c r="A150">
        <v>148</v>
      </c>
      <c r="B150" t="s">
        <v>193</v>
      </c>
    </row>
    <row r="151" spans="1:2" x14ac:dyDescent="0.2">
      <c r="A151">
        <v>149</v>
      </c>
      <c r="B151" t="s">
        <v>193</v>
      </c>
    </row>
    <row r="152" spans="1:2" x14ac:dyDescent="0.2">
      <c r="A152">
        <v>150</v>
      </c>
      <c r="B152" t="s">
        <v>195</v>
      </c>
    </row>
    <row r="153" spans="1:2" x14ac:dyDescent="0.2">
      <c r="A153">
        <v>151</v>
      </c>
      <c r="B153" t="s">
        <v>195</v>
      </c>
    </row>
    <row r="154" spans="1:2" x14ac:dyDescent="0.2">
      <c r="A154">
        <v>152</v>
      </c>
      <c r="B154" t="s">
        <v>195</v>
      </c>
    </row>
    <row r="155" spans="1:2" x14ac:dyDescent="0.2">
      <c r="A155">
        <v>153</v>
      </c>
      <c r="B155" t="s">
        <v>195</v>
      </c>
    </row>
    <row r="156" spans="1:2" x14ac:dyDescent="0.2">
      <c r="A156">
        <v>154</v>
      </c>
      <c r="B156" t="s">
        <v>195</v>
      </c>
    </row>
    <row r="157" spans="1:2" x14ac:dyDescent="0.2">
      <c r="A157">
        <v>155</v>
      </c>
      <c r="B157" t="s">
        <v>195</v>
      </c>
    </row>
    <row r="158" spans="1:2" x14ac:dyDescent="0.2">
      <c r="A158">
        <v>156</v>
      </c>
      <c r="B158" t="s">
        <v>195</v>
      </c>
    </row>
    <row r="159" spans="1:2" x14ac:dyDescent="0.2">
      <c r="A159">
        <v>157</v>
      </c>
      <c r="B159" t="s">
        <v>195</v>
      </c>
    </row>
    <row r="160" spans="1:2" x14ac:dyDescent="0.2">
      <c r="A160">
        <v>158</v>
      </c>
      <c r="B160" t="s">
        <v>195</v>
      </c>
    </row>
    <row r="161" spans="1:2" x14ac:dyDescent="0.2">
      <c r="A161">
        <v>159</v>
      </c>
      <c r="B161" t="s">
        <v>195</v>
      </c>
    </row>
    <row r="162" spans="1:2" x14ac:dyDescent="0.2">
      <c r="A162">
        <v>160</v>
      </c>
      <c r="B162" t="s">
        <v>195</v>
      </c>
    </row>
    <row r="163" spans="1:2" x14ac:dyDescent="0.2">
      <c r="A163">
        <v>161</v>
      </c>
      <c r="B163" t="s">
        <v>195</v>
      </c>
    </row>
    <row r="164" spans="1:2" x14ac:dyDescent="0.2">
      <c r="A164">
        <v>162</v>
      </c>
      <c r="B164" t="s">
        <v>195</v>
      </c>
    </row>
    <row r="165" spans="1:2" x14ac:dyDescent="0.2">
      <c r="A165">
        <v>163</v>
      </c>
      <c r="B165" t="s">
        <v>195</v>
      </c>
    </row>
    <row r="166" spans="1:2" x14ac:dyDescent="0.2">
      <c r="A166">
        <v>164</v>
      </c>
      <c r="B166" t="s">
        <v>195</v>
      </c>
    </row>
    <row r="167" spans="1:2" x14ac:dyDescent="0.2">
      <c r="A167">
        <v>165</v>
      </c>
      <c r="B167" t="s">
        <v>195</v>
      </c>
    </row>
    <row r="168" spans="1:2" x14ac:dyDescent="0.2">
      <c r="A168">
        <v>166</v>
      </c>
      <c r="B168" t="s">
        <v>195</v>
      </c>
    </row>
    <row r="169" spans="1:2" x14ac:dyDescent="0.2">
      <c r="A169">
        <v>167</v>
      </c>
      <c r="B169" t="s">
        <v>195</v>
      </c>
    </row>
    <row r="170" spans="1:2" x14ac:dyDescent="0.2">
      <c r="A170">
        <v>168</v>
      </c>
      <c r="B170" t="s">
        <v>195</v>
      </c>
    </row>
    <row r="171" spans="1:2" x14ac:dyDescent="0.2">
      <c r="A171">
        <v>169</v>
      </c>
      <c r="B171" t="s">
        <v>195</v>
      </c>
    </row>
    <row r="172" spans="1:2" x14ac:dyDescent="0.2">
      <c r="A172">
        <v>170</v>
      </c>
      <c r="B172" t="s">
        <v>195</v>
      </c>
    </row>
    <row r="173" spans="1:2" x14ac:dyDescent="0.2">
      <c r="A173">
        <v>171</v>
      </c>
      <c r="B173" t="s">
        <v>195</v>
      </c>
    </row>
    <row r="174" spans="1:2" x14ac:dyDescent="0.2">
      <c r="A174">
        <v>172</v>
      </c>
      <c r="B174" t="s">
        <v>195</v>
      </c>
    </row>
    <row r="175" spans="1:2" x14ac:dyDescent="0.2">
      <c r="A175">
        <v>173</v>
      </c>
      <c r="B175" t="s">
        <v>195</v>
      </c>
    </row>
    <row r="176" spans="1:2" x14ac:dyDescent="0.2">
      <c r="A176">
        <v>174</v>
      </c>
      <c r="B176" t="s">
        <v>195</v>
      </c>
    </row>
    <row r="177" spans="1:2" x14ac:dyDescent="0.2">
      <c r="A177">
        <v>175</v>
      </c>
      <c r="B177" t="s">
        <v>195</v>
      </c>
    </row>
    <row r="178" spans="1:2" x14ac:dyDescent="0.2">
      <c r="A178">
        <v>176</v>
      </c>
      <c r="B178" t="s">
        <v>195</v>
      </c>
    </row>
    <row r="179" spans="1:2" x14ac:dyDescent="0.2">
      <c r="A179">
        <v>177</v>
      </c>
      <c r="B179" t="s">
        <v>195</v>
      </c>
    </row>
    <row r="180" spans="1:2" x14ac:dyDescent="0.2">
      <c r="A180">
        <v>178</v>
      </c>
      <c r="B180" t="s">
        <v>195</v>
      </c>
    </row>
    <row r="181" spans="1:2" x14ac:dyDescent="0.2">
      <c r="A181">
        <v>179</v>
      </c>
      <c r="B181" t="s">
        <v>195</v>
      </c>
    </row>
    <row r="182" spans="1:2" x14ac:dyDescent="0.2">
      <c r="A182">
        <v>180</v>
      </c>
      <c r="B182" t="s">
        <v>195</v>
      </c>
    </row>
    <row r="183" spans="1:2" x14ac:dyDescent="0.2">
      <c r="A183">
        <v>181</v>
      </c>
      <c r="B183" t="s">
        <v>195</v>
      </c>
    </row>
    <row r="184" spans="1:2" x14ac:dyDescent="0.2">
      <c r="A184">
        <v>182</v>
      </c>
      <c r="B184" t="s">
        <v>195</v>
      </c>
    </row>
    <row r="185" spans="1:2" x14ac:dyDescent="0.2">
      <c r="A185">
        <v>183</v>
      </c>
      <c r="B185" t="s">
        <v>195</v>
      </c>
    </row>
    <row r="186" spans="1:2" x14ac:dyDescent="0.2">
      <c r="A186">
        <v>184</v>
      </c>
      <c r="B186" t="s">
        <v>195</v>
      </c>
    </row>
    <row r="187" spans="1:2" x14ac:dyDescent="0.2">
      <c r="A187">
        <v>185</v>
      </c>
      <c r="B187" t="s">
        <v>195</v>
      </c>
    </row>
    <row r="188" spans="1:2" x14ac:dyDescent="0.2">
      <c r="A188">
        <v>186</v>
      </c>
      <c r="B188" t="s">
        <v>195</v>
      </c>
    </row>
    <row r="189" spans="1:2" x14ac:dyDescent="0.2">
      <c r="A189">
        <v>187</v>
      </c>
      <c r="B189" t="s">
        <v>195</v>
      </c>
    </row>
    <row r="190" spans="1:2" x14ac:dyDescent="0.2">
      <c r="A190">
        <v>188</v>
      </c>
      <c r="B190" t="s">
        <v>195</v>
      </c>
    </row>
    <row r="191" spans="1:2" x14ac:dyDescent="0.2">
      <c r="A191">
        <v>189</v>
      </c>
      <c r="B191" t="s">
        <v>195</v>
      </c>
    </row>
    <row r="192" spans="1:2" x14ac:dyDescent="0.2">
      <c r="A192">
        <v>190</v>
      </c>
      <c r="B192" t="s">
        <v>195</v>
      </c>
    </row>
    <row r="193" spans="1:2" x14ac:dyDescent="0.2">
      <c r="A193">
        <v>191</v>
      </c>
      <c r="B193" t="s">
        <v>195</v>
      </c>
    </row>
    <row r="194" spans="1:2" x14ac:dyDescent="0.2">
      <c r="A194">
        <v>192</v>
      </c>
      <c r="B194" t="s">
        <v>195</v>
      </c>
    </row>
    <row r="195" spans="1:2" x14ac:dyDescent="0.2">
      <c r="A195">
        <v>193</v>
      </c>
      <c r="B195" t="s">
        <v>195</v>
      </c>
    </row>
    <row r="196" spans="1:2" x14ac:dyDescent="0.2">
      <c r="A196">
        <v>194</v>
      </c>
      <c r="B196" t="s">
        <v>195</v>
      </c>
    </row>
    <row r="197" spans="1:2" x14ac:dyDescent="0.2">
      <c r="A197">
        <v>195</v>
      </c>
      <c r="B197" t="s">
        <v>195</v>
      </c>
    </row>
    <row r="198" spans="1:2" x14ac:dyDescent="0.2">
      <c r="A198">
        <v>196</v>
      </c>
      <c r="B198" t="s">
        <v>195</v>
      </c>
    </row>
    <row r="199" spans="1:2" x14ac:dyDescent="0.2">
      <c r="A199">
        <v>197</v>
      </c>
      <c r="B199" t="s">
        <v>195</v>
      </c>
    </row>
    <row r="200" spans="1:2" x14ac:dyDescent="0.2">
      <c r="A200">
        <v>198</v>
      </c>
      <c r="B200" t="s">
        <v>195</v>
      </c>
    </row>
    <row r="201" spans="1:2" x14ac:dyDescent="0.2">
      <c r="A201">
        <v>199</v>
      </c>
      <c r="B201" t="s">
        <v>195</v>
      </c>
    </row>
  </sheetData>
  <pageMargins left="0.7" right="0.7" top="0.75" bottom="0.75" header="0.3" footer="0.3"/>
  <pageSetup paperSize="9" orientation="portrait" r:id="rId1"/>
  <headerFooter>
    <oddHeader>&amp;L&amp;"Calibri"&amp;10&amp;K000000Official&amp;1#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dimension ref="A1:A2"/>
  <sheetViews>
    <sheetView workbookViewId="0"/>
  </sheetViews>
  <sheetFormatPr defaultRowHeight="12.75" x14ac:dyDescent="0.2"/>
  <sheetData>
    <row r="1" spans="1:1" x14ac:dyDescent="0.2">
      <c r="A1" t="s">
        <v>144</v>
      </c>
    </row>
    <row r="2" spans="1:1" x14ac:dyDescent="0.2">
      <c r="A2" t="s">
        <v>223</v>
      </c>
    </row>
  </sheetData>
  <pageMargins left="0.7" right="0.7" top="0.75" bottom="0.75" header="0.3" footer="0.3"/>
  <pageSetup paperSize="9" orientation="portrait" r:id="rId1"/>
  <headerFooter>
    <oddHeader>&amp;L&amp;"Calibri"&amp;10&amp;K000000Official&amp;1#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A2"/>
  <sheetViews>
    <sheetView workbookViewId="0"/>
  </sheetViews>
  <sheetFormatPr defaultRowHeight="12.75" x14ac:dyDescent="0.2"/>
  <sheetData>
    <row r="1" spans="1:1" x14ac:dyDescent="0.2">
      <c r="A1" t="s">
        <v>162</v>
      </c>
    </row>
    <row r="2" spans="1:1" x14ac:dyDescent="0.2">
      <c r="A2" t="s">
        <v>224</v>
      </c>
    </row>
  </sheetData>
  <pageMargins left="0.7" right="0.7" top="0.75" bottom="0.75" header="0.3" footer="0.3"/>
  <pageSetup paperSize="9" orientation="portrait" r:id="rId1"/>
  <headerFooter>
    <oddHeader>&amp;L&amp;"Calibri"&amp;10&amp;K000000Official&amp;1#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6"/>
  <sheetViews>
    <sheetView workbookViewId="0"/>
  </sheetViews>
  <sheetFormatPr defaultRowHeight="12.75" x14ac:dyDescent="0.2"/>
  <cols>
    <col min="1" max="1" width="22.28515625" customWidth="1"/>
    <col min="2" max="2" width="59.5703125" customWidth="1"/>
  </cols>
  <sheetData>
    <row r="1" spans="1:2" x14ac:dyDescent="0.2">
      <c r="A1" s="2" t="s">
        <v>225</v>
      </c>
      <c r="B1" s="2" t="s">
        <v>226</v>
      </c>
    </row>
    <row r="2" spans="1:2" x14ac:dyDescent="0.2">
      <c r="A2" t="s">
        <v>227</v>
      </c>
      <c r="B2" t="s">
        <v>227</v>
      </c>
    </row>
    <row r="3" spans="1:2" x14ac:dyDescent="0.2">
      <c r="A3" t="s">
        <v>228</v>
      </c>
      <c r="B3" t="s">
        <v>10</v>
      </c>
    </row>
    <row r="4" spans="1:2" x14ac:dyDescent="0.2">
      <c r="A4" t="s">
        <v>229</v>
      </c>
      <c r="B4" t="s">
        <v>230</v>
      </c>
    </row>
    <row r="5" spans="1:2" x14ac:dyDescent="0.2">
      <c r="A5" t="s">
        <v>231</v>
      </c>
      <c r="B5" t="s">
        <v>10</v>
      </c>
    </row>
    <row r="6" spans="1:2" x14ac:dyDescent="0.2">
      <c r="A6" t="s">
        <v>232</v>
      </c>
      <c r="B6" t="s">
        <v>230</v>
      </c>
    </row>
  </sheetData>
  <pageMargins left="0.7" right="0.7" top="0.75" bottom="0.75" header="0.3" footer="0.3"/>
  <pageSetup paperSize="9" orientation="portrait" r:id="rId1"/>
  <headerFooter>
    <oddHeader>&amp;L&amp;"Calibri"&amp;10&amp;K000000Official&amp;1#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B2:Q47"/>
  <sheetViews>
    <sheetView workbookViewId="0">
      <selection activeCell="E35" sqref="E35:H35"/>
    </sheetView>
  </sheetViews>
  <sheetFormatPr defaultRowHeight="12.75" x14ac:dyDescent="0.2"/>
  <cols>
    <col min="1" max="2" width="2.7109375" customWidth="1"/>
    <col min="3" max="3" width="9.140625" style="8"/>
    <col min="17" max="17" width="2.7109375" customWidth="1"/>
  </cols>
  <sheetData>
    <row r="2" spans="2:17" x14ac:dyDescent="0.2">
      <c r="B2" s="24"/>
      <c r="C2" s="39"/>
      <c r="D2" s="25"/>
      <c r="E2" s="25"/>
      <c r="F2" s="25"/>
      <c r="G2" s="25"/>
      <c r="H2" s="25"/>
      <c r="I2" s="25"/>
      <c r="J2" s="25"/>
      <c r="K2" s="25"/>
      <c r="L2" s="25"/>
      <c r="M2" s="25"/>
      <c r="N2" s="25"/>
      <c r="O2" s="25"/>
      <c r="P2" s="25"/>
      <c r="Q2" s="26"/>
    </row>
    <row r="3" spans="2:17" ht="20.25" thickBot="1" x14ac:dyDescent="0.35">
      <c r="B3" s="29"/>
      <c r="C3" s="40" t="s">
        <v>2</v>
      </c>
      <c r="D3" s="30"/>
      <c r="E3" s="30"/>
      <c r="F3" s="30"/>
      <c r="G3" s="30"/>
      <c r="H3" s="30"/>
      <c r="I3" s="30"/>
      <c r="J3" s="30"/>
      <c r="K3" s="30"/>
      <c r="L3" s="30"/>
      <c r="M3" s="30"/>
      <c r="N3" s="30"/>
      <c r="O3" s="30"/>
      <c r="P3" s="30"/>
      <c r="Q3" s="31"/>
    </row>
    <row r="4" spans="2:17" ht="13.5" thickTop="1" x14ac:dyDescent="0.2">
      <c r="B4" s="27"/>
      <c r="C4"/>
      <c r="Q4" s="28"/>
    </row>
    <row r="5" spans="2:17" ht="16.5" x14ac:dyDescent="0.25">
      <c r="B5" s="27"/>
      <c r="C5" s="3" t="s">
        <v>51</v>
      </c>
      <c r="Q5" s="28"/>
    </row>
    <row r="6" spans="2:17" x14ac:dyDescent="0.2">
      <c r="B6" s="27"/>
      <c r="Q6" s="28"/>
    </row>
    <row r="7" spans="2:17" ht="25.5" customHeight="1" x14ac:dyDescent="0.2">
      <c r="B7" s="27"/>
      <c r="C7" s="41" t="str">
        <f>1&amp;"."</f>
        <v>1.</v>
      </c>
      <c r="D7" s="116" t="s">
        <v>52</v>
      </c>
      <c r="E7" s="116"/>
      <c r="F7" s="116"/>
      <c r="G7" s="116"/>
      <c r="H7" s="116"/>
      <c r="I7" s="116"/>
      <c r="J7" s="116"/>
      <c r="K7" s="116"/>
      <c r="L7" s="116"/>
      <c r="M7" s="116"/>
      <c r="N7" s="116"/>
      <c r="O7" s="116"/>
      <c r="P7" s="116"/>
      <c r="Q7" s="28"/>
    </row>
    <row r="8" spans="2:17" x14ac:dyDescent="0.2">
      <c r="B8" s="27"/>
      <c r="C8" s="42"/>
      <c r="D8" s="116"/>
      <c r="E8" s="116"/>
      <c r="F8" s="116"/>
      <c r="G8" s="116"/>
      <c r="H8" s="116"/>
      <c r="I8" s="116"/>
      <c r="J8" s="116"/>
      <c r="K8" s="116"/>
      <c r="L8" s="116"/>
      <c r="M8" s="116"/>
      <c r="N8" s="116"/>
      <c r="O8" s="116"/>
      <c r="P8" s="116"/>
      <c r="Q8" s="28"/>
    </row>
    <row r="9" spans="2:17" ht="25.5" customHeight="1" x14ac:dyDescent="0.2">
      <c r="B9" s="27"/>
      <c r="C9" s="41" t="str">
        <f>(C7+1)&amp;"."</f>
        <v>2.</v>
      </c>
      <c r="D9" s="116" t="s">
        <v>53</v>
      </c>
      <c r="E9" s="116"/>
      <c r="F9" s="116"/>
      <c r="G9" s="116"/>
      <c r="H9" s="116"/>
      <c r="I9" s="116"/>
      <c r="J9" s="116"/>
      <c r="K9" s="116"/>
      <c r="L9" s="116"/>
      <c r="M9" s="116"/>
      <c r="N9" s="116"/>
      <c r="O9" s="116"/>
      <c r="P9" s="116"/>
      <c r="Q9" s="28"/>
    </row>
    <row r="10" spans="2:17" x14ac:dyDescent="0.2">
      <c r="B10" s="27"/>
      <c r="C10" s="42"/>
      <c r="D10" s="116"/>
      <c r="E10" s="116"/>
      <c r="F10" s="116"/>
      <c r="G10" s="116"/>
      <c r="H10" s="116"/>
      <c r="I10" s="116"/>
      <c r="J10" s="116"/>
      <c r="K10" s="116"/>
      <c r="L10" s="116"/>
      <c r="M10" s="116"/>
      <c r="N10" s="116"/>
      <c r="O10" s="116"/>
      <c r="P10" s="116"/>
      <c r="Q10" s="28"/>
    </row>
    <row r="11" spans="2:17" x14ac:dyDescent="0.2">
      <c r="B11" s="27"/>
      <c r="C11" s="41" t="str">
        <f>(C9+1)&amp;"."</f>
        <v>3.</v>
      </c>
      <c r="D11" s="116" t="s">
        <v>54</v>
      </c>
      <c r="E11" s="116"/>
      <c r="F11" s="116"/>
      <c r="G11" s="116"/>
      <c r="H11" s="116"/>
      <c r="I11" s="116"/>
      <c r="J11" s="116"/>
      <c r="K11" s="116"/>
      <c r="L11" s="116"/>
      <c r="M11" s="116"/>
      <c r="N11" s="116"/>
      <c r="O11" s="116"/>
      <c r="P11" s="116"/>
      <c r="Q11" s="28"/>
    </row>
    <row r="12" spans="2:17" x14ac:dyDescent="0.2">
      <c r="B12" s="27"/>
      <c r="C12" s="42"/>
      <c r="D12" s="116"/>
      <c r="E12" s="116"/>
      <c r="F12" s="116"/>
      <c r="G12" s="116"/>
      <c r="H12" s="116"/>
      <c r="I12" s="116"/>
      <c r="J12" s="116"/>
      <c r="K12" s="116"/>
      <c r="L12" s="116"/>
      <c r="M12" s="116"/>
      <c r="N12" s="116"/>
      <c r="O12" s="116"/>
      <c r="P12" s="116"/>
      <c r="Q12" s="28"/>
    </row>
    <row r="13" spans="2:17" ht="25.5" customHeight="1" x14ac:dyDescent="0.2">
      <c r="B13" s="27"/>
      <c r="C13" s="41" t="str">
        <f>(C11+1)&amp;"."</f>
        <v>4.</v>
      </c>
      <c r="D13" s="116" t="s">
        <v>55</v>
      </c>
      <c r="E13" s="116"/>
      <c r="F13" s="116"/>
      <c r="G13" s="116"/>
      <c r="H13" s="116"/>
      <c r="I13" s="116"/>
      <c r="J13" s="116"/>
      <c r="K13" s="116"/>
      <c r="L13" s="116"/>
      <c r="M13" s="116"/>
      <c r="N13" s="116"/>
      <c r="O13" s="116"/>
      <c r="P13" s="116"/>
      <c r="Q13" s="28"/>
    </row>
    <row r="14" spans="2:17" x14ac:dyDescent="0.2">
      <c r="B14" s="27"/>
      <c r="C14" s="42"/>
      <c r="D14" s="116"/>
      <c r="E14" s="116"/>
      <c r="F14" s="116"/>
      <c r="G14" s="116"/>
      <c r="H14" s="116"/>
      <c r="I14" s="116"/>
      <c r="J14" s="116"/>
      <c r="K14" s="116"/>
      <c r="L14" s="116"/>
      <c r="M14" s="116"/>
      <c r="N14" s="116"/>
      <c r="O14" s="116"/>
      <c r="P14" s="116"/>
      <c r="Q14" s="28"/>
    </row>
    <row r="15" spans="2:17" ht="16.5" x14ac:dyDescent="0.2">
      <c r="B15" s="24"/>
      <c r="C15" s="44" t="s">
        <v>56</v>
      </c>
      <c r="D15" s="45"/>
      <c r="E15" s="45"/>
      <c r="F15" s="45"/>
      <c r="G15" s="45"/>
      <c r="H15" s="45"/>
      <c r="I15" s="45"/>
      <c r="J15" s="45"/>
      <c r="K15" s="45"/>
      <c r="L15" s="45"/>
      <c r="M15" s="45"/>
      <c r="N15" s="45"/>
      <c r="O15" s="45"/>
      <c r="P15" s="45"/>
      <c r="Q15" s="26"/>
    </row>
    <row r="16" spans="2:17" x14ac:dyDescent="0.2">
      <c r="B16" s="27"/>
      <c r="C16" s="42"/>
      <c r="D16" s="4"/>
      <c r="E16" s="4"/>
      <c r="F16" s="4"/>
      <c r="G16" s="4"/>
      <c r="H16" s="4"/>
      <c r="I16" s="4"/>
      <c r="J16" s="4"/>
      <c r="K16" s="4"/>
      <c r="L16" s="4"/>
      <c r="M16" s="4"/>
      <c r="N16" s="4"/>
      <c r="O16" s="4"/>
      <c r="P16" s="4"/>
      <c r="Q16" s="28"/>
    </row>
    <row r="17" spans="2:17" ht="12.75" customHeight="1" x14ac:dyDescent="0.2">
      <c r="B17" s="27"/>
      <c r="C17" s="41" t="str">
        <f>(C13+1)&amp;"."</f>
        <v>5.</v>
      </c>
      <c r="D17" s="113" t="s">
        <v>57</v>
      </c>
      <c r="E17" s="113"/>
      <c r="F17" s="113"/>
      <c r="G17" s="113"/>
      <c r="H17" s="113"/>
      <c r="I17" s="113"/>
      <c r="J17" s="113"/>
      <c r="K17" s="113"/>
      <c r="L17" s="113"/>
      <c r="M17" s="113"/>
      <c r="N17" s="4"/>
      <c r="O17" s="117" t="s">
        <v>58</v>
      </c>
      <c r="P17" s="117"/>
      <c r="Q17" s="28"/>
    </row>
    <row r="18" spans="2:17" x14ac:dyDescent="0.2">
      <c r="B18" s="27"/>
      <c r="C18" s="42"/>
      <c r="D18" s="116"/>
      <c r="E18" s="116"/>
      <c r="F18" s="116"/>
      <c r="G18" s="116"/>
      <c r="H18" s="116"/>
      <c r="I18" s="116"/>
      <c r="J18" s="116"/>
      <c r="K18" s="116"/>
      <c r="L18" s="116"/>
      <c r="M18" s="116"/>
      <c r="N18" s="116"/>
      <c r="O18" s="116"/>
      <c r="P18" s="116"/>
      <c r="Q18" s="28"/>
    </row>
    <row r="19" spans="2:17" ht="12.75" customHeight="1" x14ac:dyDescent="0.2">
      <c r="B19" s="27"/>
      <c r="C19" s="41" t="str">
        <f>(C17+1)&amp;"."</f>
        <v>6.</v>
      </c>
      <c r="D19" s="113" t="s">
        <v>59</v>
      </c>
      <c r="E19" s="113"/>
      <c r="F19" s="113"/>
      <c r="G19" s="113"/>
      <c r="H19" s="113"/>
      <c r="I19" s="113"/>
      <c r="J19" s="113"/>
      <c r="K19" s="113"/>
      <c r="L19" s="113"/>
      <c r="M19" s="113"/>
      <c r="N19" s="113"/>
      <c r="O19" s="118" t="s">
        <v>60</v>
      </c>
      <c r="P19" s="118"/>
      <c r="Q19" s="28"/>
    </row>
    <row r="20" spans="2:17" x14ac:dyDescent="0.2">
      <c r="B20" s="27"/>
      <c r="C20" s="41"/>
      <c r="D20" s="4"/>
      <c r="E20" s="4"/>
      <c r="F20" s="4"/>
      <c r="G20" s="4"/>
      <c r="H20" s="4"/>
      <c r="I20" s="4"/>
      <c r="J20" s="4"/>
      <c r="K20" s="4"/>
      <c r="L20" s="4"/>
      <c r="M20" s="4"/>
      <c r="N20" s="4"/>
      <c r="O20" s="4"/>
      <c r="P20" s="4"/>
      <c r="Q20" s="28"/>
    </row>
    <row r="21" spans="2:17" x14ac:dyDescent="0.2">
      <c r="B21" s="27"/>
      <c r="C21" s="41" t="str">
        <f>(C19+1)&amp;"."</f>
        <v>7.</v>
      </c>
      <c r="D21" s="113" t="s">
        <v>61</v>
      </c>
      <c r="E21" s="113"/>
      <c r="F21" s="113"/>
      <c r="G21" s="113"/>
      <c r="H21" s="113"/>
      <c r="I21" s="113"/>
      <c r="J21" s="113"/>
      <c r="K21" s="113"/>
      <c r="L21" s="113"/>
      <c r="O21" s="119" t="s">
        <v>62</v>
      </c>
      <c r="P21" s="119"/>
      <c r="Q21" s="28"/>
    </row>
    <row r="22" spans="2:17" x14ac:dyDescent="0.2">
      <c r="B22" s="27"/>
      <c r="C22" s="41"/>
      <c r="D22" s="4"/>
      <c r="E22" s="4"/>
      <c r="F22" s="4"/>
      <c r="G22" s="4"/>
      <c r="H22" s="4"/>
      <c r="I22" s="4"/>
      <c r="J22" s="4"/>
      <c r="K22" s="4"/>
      <c r="L22" s="4"/>
      <c r="M22" s="4"/>
      <c r="N22" s="4"/>
      <c r="O22" s="4"/>
      <c r="P22" s="4"/>
      <c r="Q22" s="28"/>
    </row>
    <row r="23" spans="2:17" x14ac:dyDescent="0.2">
      <c r="B23" s="27"/>
      <c r="C23" s="41" t="str">
        <f>(C21+1)&amp;"."</f>
        <v>8.</v>
      </c>
      <c r="D23" s="116" t="s">
        <v>63</v>
      </c>
      <c r="E23" s="116"/>
      <c r="F23" s="116"/>
      <c r="G23" s="116"/>
      <c r="H23" s="116"/>
      <c r="I23" s="116"/>
      <c r="J23" s="116"/>
      <c r="K23" s="116"/>
      <c r="L23" s="116"/>
      <c r="M23" s="116"/>
      <c r="N23" s="116"/>
      <c r="O23" s="116"/>
      <c r="P23" s="116"/>
      <c r="Q23" s="28"/>
    </row>
    <row r="24" spans="2:17" x14ac:dyDescent="0.2">
      <c r="B24" s="27"/>
      <c r="C24" s="42"/>
      <c r="D24" s="116"/>
      <c r="E24" s="116"/>
      <c r="F24" s="116"/>
      <c r="G24" s="116"/>
      <c r="H24" s="116"/>
      <c r="I24" s="116"/>
      <c r="J24" s="116"/>
      <c r="K24" s="116"/>
      <c r="L24" s="116"/>
      <c r="M24" s="116"/>
      <c r="N24" s="116"/>
      <c r="O24" s="116"/>
      <c r="P24" s="116"/>
      <c r="Q24" s="28"/>
    </row>
    <row r="25" spans="2:17" x14ac:dyDescent="0.2">
      <c r="B25" s="27"/>
      <c r="C25" s="41" t="str">
        <f>(C23+1)&amp;"."</f>
        <v>9.</v>
      </c>
      <c r="D25" s="116" t="s">
        <v>64</v>
      </c>
      <c r="E25" s="116"/>
      <c r="F25" s="116"/>
      <c r="G25" s="116"/>
      <c r="H25" s="116"/>
      <c r="I25" s="116"/>
      <c r="J25" s="116"/>
      <c r="K25" s="116"/>
      <c r="L25" s="116"/>
      <c r="M25" s="116"/>
      <c r="N25" s="116"/>
      <c r="O25" s="116"/>
      <c r="P25" s="116"/>
      <c r="Q25" s="28"/>
    </row>
    <row r="26" spans="2:17" x14ac:dyDescent="0.2">
      <c r="B26" s="27"/>
      <c r="C26" s="41"/>
      <c r="D26" s="4"/>
      <c r="E26" s="4"/>
      <c r="F26" s="4"/>
      <c r="G26" s="4"/>
      <c r="H26" s="4"/>
      <c r="I26" s="4"/>
      <c r="J26" s="4"/>
      <c r="K26" s="4"/>
      <c r="L26" s="4"/>
      <c r="M26" s="4"/>
      <c r="N26" s="4"/>
      <c r="O26" s="4"/>
      <c r="P26" s="4"/>
      <c r="Q26" s="28"/>
    </row>
    <row r="27" spans="2:17" ht="16.5" x14ac:dyDescent="0.2">
      <c r="B27" s="24"/>
      <c r="C27" s="46" t="s">
        <v>65</v>
      </c>
      <c r="D27" s="45"/>
      <c r="E27" s="45"/>
      <c r="F27" s="45"/>
      <c r="G27" s="45"/>
      <c r="H27" s="45"/>
      <c r="I27" s="45"/>
      <c r="J27" s="45"/>
      <c r="K27" s="45"/>
      <c r="L27" s="45"/>
      <c r="M27" s="45"/>
      <c r="N27" s="45"/>
      <c r="O27" s="45"/>
      <c r="P27" s="45"/>
      <c r="Q27" s="26"/>
    </row>
    <row r="28" spans="2:17" x14ac:dyDescent="0.2">
      <c r="B28" s="27"/>
      <c r="C28" s="41"/>
      <c r="D28" s="4"/>
      <c r="E28" s="4"/>
      <c r="F28" s="4"/>
      <c r="G28" s="4"/>
      <c r="H28" s="4"/>
      <c r="I28" s="4"/>
      <c r="J28" s="4"/>
      <c r="K28" s="4"/>
      <c r="L28" s="4"/>
      <c r="M28" s="4"/>
      <c r="N28" s="4"/>
      <c r="O28" s="4"/>
      <c r="P28" s="4"/>
      <c r="Q28" s="28"/>
    </row>
    <row r="29" spans="2:17" ht="25.5" customHeight="1" x14ac:dyDescent="0.2">
      <c r="B29" s="27"/>
      <c r="C29" s="41" t="str">
        <f>(C25+1)&amp;"."</f>
        <v>10.</v>
      </c>
      <c r="D29" s="116" t="s">
        <v>66</v>
      </c>
      <c r="E29" s="116"/>
      <c r="F29" s="116"/>
      <c r="G29" s="116"/>
      <c r="H29" s="116"/>
      <c r="I29" s="116"/>
      <c r="J29" s="116"/>
      <c r="K29" s="116"/>
      <c r="L29" s="116"/>
      <c r="M29" s="116"/>
      <c r="N29" s="116"/>
      <c r="O29" s="116"/>
      <c r="P29" s="116"/>
      <c r="Q29" s="28"/>
    </row>
    <row r="30" spans="2:17" x14ac:dyDescent="0.2">
      <c r="B30" s="27"/>
      <c r="C30" s="41"/>
      <c r="D30" s="4"/>
      <c r="E30" s="4"/>
      <c r="F30" s="4"/>
      <c r="G30" s="4"/>
      <c r="H30" s="4"/>
      <c r="I30" s="4"/>
      <c r="J30" s="4"/>
      <c r="K30" s="4"/>
      <c r="L30" s="4"/>
      <c r="M30" s="4"/>
      <c r="N30" s="4"/>
      <c r="O30" s="4"/>
      <c r="P30" s="4"/>
      <c r="Q30" s="28"/>
    </row>
    <row r="31" spans="2:17" ht="16.5" x14ac:dyDescent="0.2">
      <c r="B31" s="24"/>
      <c r="C31" s="44" t="s">
        <v>67</v>
      </c>
      <c r="D31" s="47"/>
      <c r="E31" s="47"/>
      <c r="F31" s="47"/>
      <c r="G31" s="47"/>
      <c r="H31" s="47"/>
      <c r="I31" s="47"/>
      <c r="J31" s="47"/>
      <c r="K31" s="47"/>
      <c r="L31" s="47"/>
      <c r="M31" s="47"/>
      <c r="N31" s="47"/>
      <c r="O31" s="47"/>
      <c r="P31" s="47"/>
      <c r="Q31" s="26"/>
    </row>
    <row r="32" spans="2:17" x14ac:dyDescent="0.2">
      <c r="B32" s="27"/>
      <c r="C32" s="42"/>
      <c r="D32" s="116"/>
      <c r="E32" s="116"/>
      <c r="F32" s="116"/>
      <c r="G32" s="116"/>
      <c r="H32" s="116"/>
      <c r="I32" s="116"/>
      <c r="J32" s="116"/>
      <c r="K32" s="116"/>
      <c r="L32" s="116"/>
      <c r="M32" s="116"/>
      <c r="N32" s="116"/>
      <c r="O32" s="116"/>
      <c r="P32" s="116"/>
      <c r="Q32" s="28"/>
    </row>
    <row r="33" spans="2:17" x14ac:dyDescent="0.2">
      <c r="B33" s="27"/>
      <c r="C33" s="41" t="str">
        <f>(C29+1)&amp;"."</f>
        <v>11.</v>
      </c>
      <c r="D33" s="113" t="s">
        <v>68</v>
      </c>
      <c r="E33" s="113"/>
      <c r="F33" s="113"/>
      <c r="G33" s="113"/>
      <c r="H33" s="113"/>
      <c r="I33" s="113"/>
      <c r="J33" s="113"/>
      <c r="K33" s="113"/>
      <c r="L33" s="113"/>
      <c r="O33" s="5"/>
      <c r="P33" s="5"/>
      <c r="Q33" s="28"/>
    </row>
    <row r="34" spans="2:17" x14ac:dyDescent="0.2">
      <c r="B34" s="27"/>
      <c r="Q34" s="28"/>
    </row>
    <row r="35" spans="2:17" x14ac:dyDescent="0.2">
      <c r="B35" s="27"/>
      <c r="D35" t="s">
        <v>69</v>
      </c>
      <c r="E35" s="115" t="s">
        <v>70</v>
      </c>
      <c r="F35" s="115"/>
      <c r="G35" s="115"/>
      <c r="H35" s="115"/>
      <c r="Q35" s="28"/>
    </row>
    <row r="36" spans="2:17" x14ac:dyDescent="0.2">
      <c r="B36" s="27"/>
      <c r="D36" t="s">
        <v>71</v>
      </c>
      <c r="E36" s="114" t="s">
        <v>72</v>
      </c>
      <c r="F36" s="114"/>
      <c r="Q36" s="28"/>
    </row>
    <row r="37" spans="2:17" x14ac:dyDescent="0.2">
      <c r="B37" s="35"/>
      <c r="C37" s="43"/>
      <c r="D37" s="36"/>
      <c r="E37" s="36"/>
      <c r="F37" s="36"/>
      <c r="G37" s="36"/>
      <c r="H37" s="36"/>
      <c r="I37" s="36"/>
      <c r="J37" s="36"/>
      <c r="K37" s="36"/>
      <c r="L37" s="36"/>
      <c r="M37" s="36"/>
      <c r="N37" s="36"/>
      <c r="O37" s="36"/>
      <c r="P37" s="36"/>
      <c r="Q37" s="37"/>
    </row>
    <row r="40" spans="2:17" x14ac:dyDescent="0.2">
      <c r="M40" s="5"/>
    </row>
    <row r="47" spans="2:17" x14ac:dyDescent="0.2">
      <c r="C47" s="76"/>
    </row>
  </sheetData>
  <sheetProtection algorithmName="SHA-512" hashValue="cMwM5j+GKZz+ocgYwBgj5ueeiV4ZbeqpasVGNAGXY9eWYFePjG8bYAY8qgKbX++9ZgAD6OwkokJTwY1JHBxE/A==" saltValue="E+eAXXUaMGgbqDNgxqFU5w==" spinCount="100000" sheet="1" objects="1" scenarios="1" selectLockedCells="1"/>
  <mergeCells count="23">
    <mergeCell ref="D12:P12"/>
    <mergeCell ref="O17:P17"/>
    <mergeCell ref="D17:M17"/>
    <mergeCell ref="D32:P32"/>
    <mergeCell ref="O19:P19"/>
    <mergeCell ref="D23:P23"/>
    <mergeCell ref="D24:P24"/>
    <mergeCell ref="D25:P25"/>
    <mergeCell ref="D21:L21"/>
    <mergeCell ref="D19:N19"/>
    <mergeCell ref="O21:P21"/>
    <mergeCell ref="D7:P7"/>
    <mergeCell ref="D8:P8"/>
    <mergeCell ref="D9:P9"/>
    <mergeCell ref="D10:P10"/>
    <mergeCell ref="D11:P11"/>
    <mergeCell ref="D33:L33"/>
    <mergeCell ref="E36:F36"/>
    <mergeCell ref="E35:H35"/>
    <mergeCell ref="D13:P13"/>
    <mergeCell ref="D14:P14"/>
    <mergeCell ref="D18:P18"/>
    <mergeCell ref="D29:P29"/>
  </mergeCells>
  <hyperlinks>
    <hyperlink ref="E35" r:id="rId1" xr:uid="{00000000-0004-0000-0100-000000000000}"/>
  </hyperlinks>
  <pageMargins left="0.39370078740157483" right="0.39370078740157483" top="0.39370078740157483" bottom="0.39370078740157483" header="0.19685039370078741" footer="0.19685039370078741"/>
  <pageSetup paperSize="9" scale="99" orientation="landscape" r:id="rId2"/>
  <headerFooter>
    <oddHeader>&amp;L&amp;"Calibri"&amp;10&amp;K000000Official&amp;1#_x000D_&amp;"Calibri"&amp;11&amp;K000000&amp;9&amp;F</oddHeader>
    <oddFooter>&amp;R&amp;9Page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autoPageBreaks="0"/>
  </sheetPr>
  <dimension ref="B2:P47"/>
  <sheetViews>
    <sheetView workbookViewId="0">
      <selection activeCell="D5" sqref="D5"/>
    </sheetView>
  </sheetViews>
  <sheetFormatPr defaultRowHeight="12.75" x14ac:dyDescent="0.2"/>
  <cols>
    <col min="1" max="2" width="2.7109375" customWidth="1"/>
    <col min="3" max="3" width="26.85546875" customWidth="1"/>
    <col min="4" max="4" width="82.28515625" customWidth="1"/>
    <col min="5" max="5" width="2.7109375" customWidth="1"/>
  </cols>
  <sheetData>
    <row r="2" spans="2:16" x14ac:dyDescent="0.2">
      <c r="B2" s="24"/>
      <c r="C2" s="25"/>
      <c r="D2" s="25"/>
      <c r="E2" s="26"/>
    </row>
    <row r="3" spans="2:16" ht="20.25" thickBot="1" x14ac:dyDescent="0.35">
      <c r="B3" s="29"/>
      <c r="C3" s="30" t="s">
        <v>3</v>
      </c>
      <c r="D3" s="30"/>
      <c r="E3" s="31"/>
    </row>
    <row r="4" spans="2:16" ht="13.5" thickTop="1" x14ac:dyDescent="0.2">
      <c r="B4" s="27"/>
      <c r="E4" s="28"/>
    </row>
    <row r="5" spans="2:16" x14ac:dyDescent="0.2">
      <c r="B5" s="27"/>
      <c r="C5" t="s">
        <v>73</v>
      </c>
      <c r="D5" s="48"/>
      <c r="E5" s="28"/>
      <c r="F5" s="120"/>
      <c r="G5" s="120"/>
    </row>
    <row r="6" spans="2:16" x14ac:dyDescent="0.2">
      <c r="B6" s="27"/>
      <c r="E6" s="28"/>
      <c r="F6" s="120"/>
      <c r="G6" s="120"/>
    </row>
    <row r="7" spans="2:16" ht="25.5" customHeight="1" x14ac:dyDescent="0.2">
      <c r="B7" s="27"/>
      <c r="C7" s="5" t="s">
        <v>74</v>
      </c>
      <c r="D7" s="49"/>
      <c r="E7" s="28"/>
      <c r="F7" s="120"/>
      <c r="G7" s="120"/>
    </row>
    <row r="8" spans="2:16" x14ac:dyDescent="0.2">
      <c r="B8" s="27"/>
      <c r="E8" s="28"/>
      <c r="F8" s="120"/>
      <c r="G8" s="120"/>
    </row>
    <row r="9" spans="2:16" ht="262.5" customHeight="1" x14ac:dyDescent="0.2">
      <c r="B9" s="27"/>
      <c r="C9" s="5" t="s">
        <v>75</v>
      </c>
      <c r="D9" s="49"/>
      <c r="E9" s="28"/>
      <c r="F9" s="120"/>
      <c r="G9" s="120"/>
      <c r="M9" s="4"/>
      <c r="N9" s="4"/>
      <c r="O9" s="4"/>
      <c r="P9" s="4"/>
    </row>
    <row r="10" spans="2:16" x14ac:dyDescent="0.2">
      <c r="B10" s="27"/>
      <c r="E10" s="28"/>
      <c r="F10" s="120"/>
      <c r="G10" s="120"/>
      <c r="M10" s="4"/>
      <c r="N10" s="4"/>
      <c r="O10" s="4"/>
      <c r="P10" s="4"/>
    </row>
    <row r="11" spans="2:16" x14ac:dyDescent="0.2">
      <c r="B11" s="27"/>
      <c r="C11" t="s">
        <v>76</v>
      </c>
      <c r="D11" s="50"/>
      <c r="E11" s="28"/>
      <c r="F11" s="120"/>
      <c r="G11" s="120"/>
    </row>
    <row r="12" spans="2:16" x14ac:dyDescent="0.2">
      <c r="B12" s="27"/>
      <c r="E12" s="28"/>
      <c r="F12" s="120"/>
      <c r="G12" s="120"/>
    </row>
    <row r="13" spans="2:16" x14ac:dyDescent="0.2">
      <c r="B13" s="27"/>
      <c r="C13" t="s">
        <v>77</v>
      </c>
      <c r="D13" s="50"/>
      <c r="E13" s="28"/>
      <c r="F13" s="120"/>
      <c r="G13" s="120"/>
    </row>
    <row r="14" spans="2:16" x14ac:dyDescent="0.2">
      <c r="B14" s="35"/>
      <c r="C14" s="36"/>
      <c r="D14" s="36"/>
      <c r="E14" s="37"/>
    </row>
    <row r="47" spans="3:3" x14ac:dyDescent="0.2">
      <c r="C47" s="76"/>
    </row>
  </sheetData>
  <sheetProtection algorithmName="SHA-512" hashValue="6Vk4/Hyx8L//fYuunm5CdFjlSnTsmR0MHWz1oXLHiF44Wna/eSX9YOmrJWkYCtQZNfd+OMfREM586CDCrHudbw==" saltValue="SqXerQLsEBl/aMlmNP8PIQ==" spinCount="100000" sheet="1" objects="1" scenarios="1" selectLockedCells="1"/>
  <mergeCells count="1">
    <mergeCell ref="F5:G13"/>
  </mergeCells>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autoPageBreaks="0"/>
  </sheetPr>
  <dimension ref="B2:S88"/>
  <sheetViews>
    <sheetView workbookViewId="0">
      <selection activeCell="E7" sqref="E7"/>
    </sheetView>
  </sheetViews>
  <sheetFormatPr defaultRowHeight="12.75" x14ac:dyDescent="0.2"/>
  <cols>
    <col min="1" max="2" width="2.7109375" customWidth="1"/>
    <col min="3" max="4" width="9.140625" customWidth="1"/>
    <col min="7" max="13" width="9.140625" customWidth="1"/>
    <col min="16" max="16" width="2.7109375" customWidth="1"/>
  </cols>
  <sheetData>
    <row r="2" spans="2:19" x14ac:dyDescent="0.2">
      <c r="B2" s="24"/>
      <c r="C2" s="25"/>
      <c r="D2" s="25"/>
      <c r="E2" s="25"/>
      <c r="F2" s="25"/>
      <c r="G2" s="25"/>
      <c r="H2" s="25"/>
      <c r="I2" s="25"/>
      <c r="J2" s="25"/>
      <c r="K2" s="25"/>
      <c r="L2" s="25"/>
      <c r="M2" s="25"/>
      <c r="N2" s="25"/>
      <c r="O2" s="25"/>
      <c r="P2" s="26"/>
    </row>
    <row r="3" spans="2:19" ht="20.25" thickBot="1" x14ac:dyDescent="0.35">
      <c r="B3" s="29"/>
      <c r="C3" s="30" t="s">
        <v>4</v>
      </c>
      <c r="D3" s="30"/>
      <c r="E3" s="30"/>
      <c r="F3" s="30"/>
      <c r="G3" s="30"/>
      <c r="H3" s="30"/>
      <c r="I3" s="30"/>
      <c r="J3" s="30"/>
      <c r="K3" s="30"/>
      <c r="L3" s="30"/>
      <c r="M3" s="30"/>
      <c r="N3" s="30"/>
      <c r="O3" s="30"/>
      <c r="P3" s="31"/>
    </row>
    <row r="4" spans="2:19" ht="13.5" thickTop="1" x14ac:dyDescent="0.2">
      <c r="B4" s="27"/>
      <c r="P4" s="28"/>
    </row>
    <row r="5" spans="2:19" ht="16.5" x14ac:dyDescent="0.25">
      <c r="B5" s="27"/>
      <c r="C5" s="3" t="s">
        <v>78</v>
      </c>
      <c r="D5" s="3"/>
      <c r="E5" s="3"/>
      <c r="F5" s="3"/>
      <c r="G5" s="3"/>
      <c r="H5" s="3"/>
      <c r="I5" s="3"/>
      <c r="J5" s="3"/>
      <c r="K5" s="3"/>
      <c r="L5" s="3"/>
      <c r="M5" s="3"/>
      <c r="N5" s="3"/>
      <c r="O5" s="3"/>
      <c r="P5" s="51"/>
      <c r="Q5" s="3"/>
      <c r="R5" s="3"/>
      <c r="S5" s="3"/>
    </row>
    <row r="6" spans="2:19" x14ac:dyDescent="0.2">
      <c r="B6" s="27"/>
      <c r="I6" s="52"/>
      <c r="P6" s="28"/>
    </row>
    <row r="7" spans="2:19" x14ac:dyDescent="0.2">
      <c r="B7" s="27"/>
      <c r="C7" t="s">
        <v>79</v>
      </c>
      <c r="E7" s="78"/>
      <c r="G7" s="65" t="s">
        <v>80</v>
      </c>
      <c r="I7" s="52"/>
      <c r="P7" s="28"/>
    </row>
    <row r="8" spans="2:19" x14ac:dyDescent="0.2">
      <c r="B8" s="27"/>
      <c r="P8" s="28"/>
    </row>
    <row r="9" spans="2:19" x14ac:dyDescent="0.2">
      <c r="B9" s="27"/>
      <c r="C9" t="s">
        <v>81</v>
      </c>
      <c r="E9" s="134"/>
      <c r="F9" s="134"/>
      <c r="I9" s="52"/>
      <c r="P9" s="28"/>
    </row>
    <row r="10" spans="2:19" x14ac:dyDescent="0.2">
      <c r="B10" s="27"/>
      <c r="J10" s="52"/>
      <c r="P10" s="28"/>
    </row>
    <row r="11" spans="2:19" ht="16.5" x14ac:dyDescent="0.25">
      <c r="B11" s="24"/>
      <c r="C11" s="57" t="s">
        <v>82</v>
      </c>
      <c r="D11" s="25"/>
      <c r="E11" s="25"/>
      <c r="F11" s="25"/>
      <c r="G11" s="25"/>
      <c r="H11" s="25"/>
      <c r="I11" s="25"/>
      <c r="J11" s="92"/>
      <c r="K11" s="25"/>
      <c r="L11" s="25"/>
      <c r="M11" s="25"/>
      <c r="N11" s="25"/>
      <c r="O11" s="25"/>
      <c r="P11" s="26"/>
    </row>
    <row r="12" spans="2:19" x14ac:dyDescent="0.2">
      <c r="B12" s="27"/>
      <c r="J12" s="52"/>
      <c r="P12" s="28"/>
    </row>
    <row r="13" spans="2:19" x14ac:dyDescent="0.2">
      <c r="B13" s="27"/>
      <c r="C13" t="s">
        <v>83</v>
      </c>
      <c r="I13" s="78"/>
      <c r="J13" s="52"/>
      <c r="P13" s="28"/>
    </row>
    <row r="14" spans="2:19" x14ac:dyDescent="0.2">
      <c r="B14" s="27"/>
      <c r="J14" s="52"/>
      <c r="P14" s="28"/>
    </row>
    <row r="15" spans="2:19" x14ac:dyDescent="0.2">
      <c r="B15" s="27"/>
      <c r="C15" t="s">
        <v>84</v>
      </c>
      <c r="I15" s="78"/>
      <c r="J15" s="52"/>
      <c r="P15" s="28"/>
    </row>
    <row r="16" spans="2:19" x14ac:dyDescent="0.2">
      <c r="B16" s="27"/>
      <c r="P16" s="28"/>
    </row>
    <row r="17" spans="2:19" ht="16.5" x14ac:dyDescent="0.25">
      <c r="B17" s="24"/>
      <c r="C17" s="57" t="s">
        <v>85</v>
      </c>
      <c r="D17" s="57"/>
      <c r="E17" s="57"/>
      <c r="F17" s="57"/>
      <c r="G17" s="57"/>
      <c r="H17" s="57"/>
      <c r="I17" s="57"/>
      <c r="J17" s="57"/>
      <c r="K17" s="57"/>
      <c r="L17" s="57"/>
      <c r="M17" s="57"/>
      <c r="N17" s="57"/>
      <c r="O17" s="57"/>
      <c r="P17" s="58"/>
      <c r="Q17" s="3"/>
      <c r="R17" s="3"/>
      <c r="S17" s="3"/>
    </row>
    <row r="18" spans="2:19" x14ac:dyDescent="0.2">
      <c r="B18" s="27"/>
      <c r="P18" s="28"/>
    </row>
    <row r="19" spans="2:19" x14ac:dyDescent="0.2">
      <c r="B19" s="27"/>
      <c r="C19" s="53" t="s">
        <v>86</v>
      </c>
      <c r="P19" s="28"/>
    </row>
    <row r="20" spans="2:19" ht="13.5" thickBot="1" x14ac:dyDescent="0.25">
      <c r="B20" s="27"/>
      <c r="P20" s="28"/>
    </row>
    <row r="21" spans="2:19" ht="13.5" thickBot="1" x14ac:dyDescent="0.25">
      <c r="B21" s="27"/>
      <c r="C21" s="121" t="s">
        <v>87</v>
      </c>
      <c r="D21" s="121"/>
      <c r="E21" s="124" t="s">
        <v>88</v>
      </c>
      <c r="F21" s="124"/>
      <c r="P21" s="28"/>
    </row>
    <row r="22" spans="2:19" ht="13.5" thickBot="1" x14ac:dyDescent="0.25">
      <c r="B22" s="27"/>
      <c r="C22" s="121"/>
      <c r="D22" s="121"/>
      <c r="E22" s="125"/>
      <c r="F22" s="125"/>
      <c r="P22" s="28"/>
    </row>
    <row r="23" spans="2:19" ht="12.75" customHeight="1" x14ac:dyDescent="0.2">
      <c r="B23" s="27"/>
      <c r="C23" s="139" t="s">
        <v>89</v>
      </c>
      <c r="D23" s="139"/>
      <c r="E23" s="138">
        <v>0</v>
      </c>
      <c r="F23" s="138"/>
      <c r="I23" s="54"/>
      <c r="P23" s="28"/>
    </row>
    <row r="24" spans="2:19" x14ac:dyDescent="0.2">
      <c r="B24" s="27"/>
      <c r="C24" s="128" t="s">
        <v>90</v>
      </c>
      <c r="D24" s="128"/>
      <c r="E24" s="137">
        <v>0</v>
      </c>
      <c r="F24" s="137"/>
      <c r="H24" s="54"/>
      <c r="I24" s="54"/>
      <c r="P24" s="28"/>
    </row>
    <row r="25" spans="2:19" x14ac:dyDescent="0.2">
      <c r="B25" s="27"/>
      <c r="C25" s="128" t="s">
        <v>91</v>
      </c>
      <c r="D25" s="128"/>
      <c r="E25" s="137">
        <v>0</v>
      </c>
      <c r="F25" s="137"/>
      <c r="H25" s="123" t="s">
        <v>92</v>
      </c>
      <c r="I25" s="123"/>
      <c r="P25" s="28"/>
    </row>
    <row r="26" spans="2:19" x14ac:dyDescent="0.2">
      <c r="B26" s="27"/>
      <c r="C26" s="128" t="s">
        <v>93</v>
      </c>
      <c r="D26" s="128"/>
      <c r="E26" s="137">
        <v>0</v>
      </c>
      <c r="F26" s="137"/>
      <c r="H26" s="123"/>
      <c r="I26" s="123"/>
      <c r="P26" s="28"/>
    </row>
    <row r="27" spans="2:19" x14ac:dyDescent="0.2">
      <c r="B27" s="27"/>
      <c r="C27" s="128" t="s">
        <v>94</v>
      </c>
      <c r="D27" s="128"/>
      <c r="E27" s="137">
        <v>0</v>
      </c>
      <c r="F27" s="137"/>
      <c r="H27" s="123"/>
      <c r="I27" s="123"/>
      <c r="P27" s="28"/>
    </row>
    <row r="28" spans="2:19" x14ac:dyDescent="0.2">
      <c r="B28" s="27"/>
      <c r="C28" s="74" t="s">
        <v>95</v>
      </c>
      <c r="D28" s="74"/>
      <c r="E28" s="137">
        <v>0</v>
      </c>
      <c r="F28" s="137"/>
      <c r="H28" s="123"/>
      <c r="I28" s="123"/>
      <c r="P28" s="28"/>
    </row>
    <row r="29" spans="2:19" x14ac:dyDescent="0.2">
      <c r="B29" s="27"/>
      <c r="C29" s="74" t="s">
        <v>96</v>
      </c>
      <c r="D29" s="74"/>
      <c r="E29" s="137">
        <v>0</v>
      </c>
      <c r="F29" s="137"/>
      <c r="H29" s="123"/>
      <c r="I29" s="123"/>
      <c r="P29" s="28"/>
    </row>
    <row r="30" spans="2:19" x14ac:dyDescent="0.2">
      <c r="B30" s="27"/>
      <c r="C30" s="74" t="s">
        <v>97</v>
      </c>
      <c r="D30" s="74"/>
      <c r="E30" s="137">
        <v>0</v>
      </c>
      <c r="F30" s="137"/>
      <c r="H30" s="123"/>
      <c r="I30" s="123"/>
      <c r="P30" s="28"/>
    </row>
    <row r="31" spans="2:19" x14ac:dyDescent="0.2">
      <c r="B31" s="27"/>
      <c r="C31" s="128" t="s">
        <v>98</v>
      </c>
      <c r="D31" s="128"/>
      <c r="E31" s="147">
        <f>SUM(E28:F30)</f>
        <v>0</v>
      </c>
      <c r="F31" s="147"/>
      <c r="H31" s="123"/>
      <c r="I31" s="123"/>
      <c r="P31" s="28"/>
    </row>
    <row r="32" spans="2:19" x14ac:dyDescent="0.2">
      <c r="B32" s="27"/>
      <c r="C32" s="128" t="s">
        <v>99</v>
      </c>
      <c r="D32" s="128"/>
      <c r="E32" s="137">
        <v>0</v>
      </c>
      <c r="F32" s="137"/>
      <c r="H32" s="123"/>
      <c r="I32" s="123"/>
      <c r="P32" s="28"/>
    </row>
    <row r="33" spans="2:16" x14ac:dyDescent="0.2">
      <c r="B33" s="27"/>
      <c r="C33" s="128" t="s">
        <v>100</v>
      </c>
      <c r="D33" s="128"/>
      <c r="E33" s="137">
        <v>0</v>
      </c>
      <c r="F33" s="137"/>
      <c r="H33" s="123"/>
      <c r="I33" s="123"/>
      <c r="P33" s="28"/>
    </row>
    <row r="34" spans="2:16" x14ac:dyDescent="0.2">
      <c r="B34" s="27"/>
      <c r="C34" s="128" t="s">
        <v>101</v>
      </c>
      <c r="D34" s="128"/>
      <c r="E34" s="137">
        <v>0</v>
      </c>
      <c r="F34" s="137"/>
      <c r="H34" s="123"/>
      <c r="I34" s="123"/>
      <c r="P34" s="28"/>
    </row>
    <row r="35" spans="2:16" x14ac:dyDescent="0.2">
      <c r="B35" s="27"/>
      <c r="C35" s="128" t="s">
        <v>102</v>
      </c>
      <c r="D35" s="128"/>
      <c r="E35" s="137">
        <v>0</v>
      </c>
      <c r="F35" s="137"/>
      <c r="H35" s="123"/>
      <c r="I35" s="123"/>
      <c r="P35" s="28"/>
    </row>
    <row r="36" spans="2:16" x14ac:dyDescent="0.2">
      <c r="B36" s="27"/>
      <c r="C36" s="128" t="s">
        <v>103</v>
      </c>
      <c r="D36" s="128"/>
      <c r="E36" s="137">
        <v>0</v>
      </c>
      <c r="F36" s="137"/>
      <c r="H36" s="123"/>
      <c r="I36" s="123"/>
      <c r="P36" s="28"/>
    </row>
    <row r="37" spans="2:16" x14ac:dyDescent="0.2">
      <c r="B37" s="27"/>
      <c r="C37" s="128" t="s">
        <v>104</v>
      </c>
      <c r="D37" s="128"/>
      <c r="E37" s="137">
        <v>0</v>
      </c>
      <c r="F37" s="137"/>
      <c r="H37" s="123"/>
      <c r="I37" s="123"/>
      <c r="P37" s="28"/>
    </row>
    <row r="38" spans="2:16" x14ac:dyDescent="0.2">
      <c r="B38" s="27"/>
      <c r="C38" s="128" t="s">
        <v>105</v>
      </c>
      <c r="D38" s="128"/>
      <c r="E38" s="137">
        <v>0</v>
      </c>
      <c r="F38" s="137"/>
      <c r="H38" s="123"/>
      <c r="I38" s="123"/>
      <c r="P38" s="28"/>
    </row>
    <row r="39" spans="2:16" x14ac:dyDescent="0.2">
      <c r="B39" s="27"/>
      <c r="C39" s="128" t="s">
        <v>106</v>
      </c>
      <c r="D39" s="128"/>
      <c r="E39" s="137">
        <v>0</v>
      </c>
      <c r="F39" s="137"/>
      <c r="H39" s="123"/>
      <c r="I39" s="123"/>
      <c r="P39" s="28"/>
    </row>
    <row r="40" spans="2:16" x14ac:dyDescent="0.2">
      <c r="B40" s="27"/>
      <c r="C40" s="128" t="s">
        <v>107</v>
      </c>
      <c r="D40" s="128"/>
      <c r="E40" s="137">
        <v>0</v>
      </c>
      <c r="F40" s="137"/>
      <c r="P40" s="28"/>
    </row>
    <row r="41" spans="2:16" x14ac:dyDescent="0.2">
      <c r="B41" s="27"/>
      <c r="C41" s="142" t="s">
        <v>108</v>
      </c>
      <c r="D41" s="142"/>
      <c r="E41" s="137">
        <v>0</v>
      </c>
      <c r="F41" s="137"/>
      <c r="H41" s="140" t="s">
        <v>109</v>
      </c>
      <c r="I41" s="140"/>
      <c r="J41" s="140"/>
      <c r="K41" s="140"/>
      <c r="L41" s="140"/>
      <c r="M41" s="140"/>
      <c r="P41" s="28"/>
    </row>
    <row r="42" spans="2:16" ht="13.5" customHeight="1" thickBot="1" x14ac:dyDescent="0.25">
      <c r="B42" s="27"/>
      <c r="C42" s="129" t="s">
        <v>110</v>
      </c>
      <c r="D42" s="129"/>
      <c r="E42" s="141">
        <v>0</v>
      </c>
      <c r="F42" s="141"/>
      <c r="H42" s="140"/>
      <c r="I42" s="140"/>
      <c r="J42" s="140"/>
      <c r="K42" s="140"/>
      <c r="L42" s="140"/>
      <c r="M42" s="140"/>
      <c r="N42" s="55"/>
      <c r="O42" s="55"/>
      <c r="P42" s="28"/>
    </row>
    <row r="43" spans="2:16" ht="13.5" thickBot="1" x14ac:dyDescent="0.25">
      <c r="B43" s="27"/>
      <c r="C43" s="121" t="s">
        <v>111</v>
      </c>
      <c r="D43" s="121"/>
      <c r="E43" s="143">
        <f>SUM(E23:F30,E32:F42)</f>
        <v>0</v>
      </c>
      <c r="F43" s="143"/>
      <c r="H43" s="140"/>
      <c r="I43" s="140"/>
      <c r="J43" s="140"/>
      <c r="K43" s="140"/>
      <c r="L43" s="140"/>
      <c r="M43" s="140"/>
      <c r="N43" s="55"/>
      <c r="O43" s="55"/>
      <c r="P43" s="28"/>
    </row>
    <row r="44" spans="2:16" x14ac:dyDescent="0.2">
      <c r="B44" s="27"/>
      <c r="P44" s="28"/>
    </row>
    <row r="45" spans="2:16" x14ac:dyDescent="0.2">
      <c r="B45" s="27"/>
      <c r="C45" s="53" t="s">
        <v>112</v>
      </c>
      <c r="P45" s="28"/>
    </row>
    <row r="46" spans="2:16" ht="13.5" thickBot="1" x14ac:dyDescent="0.25">
      <c r="B46" s="27"/>
      <c r="P46" s="28"/>
    </row>
    <row r="47" spans="2:16" ht="13.5" customHeight="1" thickBot="1" x14ac:dyDescent="0.25">
      <c r="B47" s="27"/>
      <c r="C47" s="121" t="s">
        <v>87</v>
      </c>
      <c r="D47" s="121"/>
      <c r="E47" s="121"/>
      <c r="F47" s="121"/>
      <c r="G47" s="121"/>
      <c r="H47" s="124" t="s">
        <v>88</v>
      </c>
      <c r="I47" s="124"/>
      <c r="K47" s="123" t="s">
        <v>113</v>
      </c>
      <c r="L47" s="123"/>
      <c r="M47" s="123"/>
      <c r="N47" s="123"/>
      <c r="P47" s="28"/>
    </row>
    <row r="48" spans="2:16" ht="12.75" customHeight="1" thickBot="1" x14ac:dyDescent="0.25">
      <c r="B48" s="27"/>
      <c r="C48" s="121"/>
      <c r="D48" s="121"/>
      <c r="E48" s="121"/>
      <c r="F48" s="121"/>
      <c r="G48" s="121"/>
      <c r="H48" s="125"/>
      <c r="I48" s="125"/>
      <c r="K48" s="123"/>
      <c r="L48" s="123"/>
      <c r="M48" s="123"/>
      <c r="N48" s="123"/>
      <c r="P48" s="28"/>
    </row>
    <row r="49" spans="2:16" ht="12.75" customHeight="1" x14ac:dyDescent="0.2">
      <c r="B49" s="27"/>
      <c r="C49" s="139" t="s">
        <v>102</v>
      </c>
      <c r="D49" s="139"/>
      <c r="E49" s="139"/>
      <c r="F49" s="139"/>
      <c r="G49" s="139"/>
      <c r="H49" s="126">
        <f>E35</f>
        <v>0</v>
      </c>
      <c r="I49" s="126"/>
      <c r="K49" s="123"/>
      <c r="L49" s="123"/>
      <c r="M49" s="123"/>
      <c r="N49" s="123"/>
      <c r="P49" s="28"/>
    </row>
    <row r="50" spans="2:16" x14ac:dyDescent="0.2">
      <c r="B50" s="27"/>
      <c r="C50" s="128" t="s">
        <v>103</v>
      </c>
      <c r="D50" s="128"/>
      <c r="E50" s="128"/>
      <c r="F50" s="128"/>
      <c r="G50" s="128"/>
      <c r="H50" s="144">
        <f>E36</f>
        <v>0</v>
      </c>
      <c r="I50" s="144"/>
      <c r="K50" s="123"/>
      <c r="L50" s="123"/>
      <c r="M50" s="123"/>
      <c r="N50" s="123"/>
      <c r="P50" s="28"/>
    </row>
    <row r="51" spans="2:16" x14ac:dyDescent="0.2">
      <c r="B51" s="27"/>
      <c r="C51" s="128" t="s">
        <v>104</v>
      </c>
      <c r="D51" s="128"/>
      <c r="E51" s="128"/>
      <c r="F51" s="128"/>
      <c r="G51" s="128"/>
      <c r="H51" s="144">
        <f>E37</f>
        <v>0</v>
      </c>
      <c r="I51" s="144"/>
      <c r="K51" s="123"/>
      <c r="L51" s="123"/>
      <c r="M51" s="123"/>
      <c r="N51" s="123"/>
      <c r="P51" s="28"/>
    </row>
    <row r="52" spans="2:16" x14ac:dyDescent="0.2">
      <c r="B52" s="27"/>
      <c r="C52" s="128" t="s">
        <v>105</v>
      </c>
      <c r="D52" s="128"/>
      <c r="E52" s="128"/>
      <c r="F52" s="128"/>
      <c r="G52" s="128"/>
      <c r="H52" s="145">
        <f>E38</f>
        <v>0</v>
      </c>
      <c r="I52" s="145"/>
      <c r="K52" s="123"/>
      <c r="L52" s="123"/>
      <c r="M52" s="123"/>
      <c r="N52" s="123"/>
      <c r="P52" s="28"/>
    </row>
    <row r="53" spans="2:16" ht="13.5" thickBot="1" x14ac:dyDescent="0.25">
      <c r="B53" s="27"/>
      <c r="C53" s="129" t="s">
        <v>114</v>
      </c>
      <c r="D53" s="129"/>
      <c r="E53" s="129"/>
      <c r="F53" s="129"/>
      <c r="G53" s="129"/>
      <c r="H53" s="122">
        <v>0</v>
      </c>
      <c r="I53" s="122"/>
      <c r="K53" s="123"/>
      <c r="L53" s="123"/>
      <c r="M53" s="123"/>
      <c r="N53" s="123"/>
      <c r="P53" s="28"/>
    </row>
    <row r="54" spans="2:16" ht="13.5" thickBot="1" x14ac:dyDescent="0.25">
      <c r="B54" s="27"/>
      <c r="C54" s="121" t="s">
        <v>111</v>
      </c>
      <c r="D54" s="121"/>
      <c r="E54" s="121"/>
      <c r="F54" s="121"/>
      <c r="G54" s="121"/>
      <c r="H54" s="146">
        <f>SUM(H49:I53)</f>
        <v>0</v>
      </c>
      <c r="I54" s="146"/>
      <c r="K54" s="123"/>
      <c r="L54" s="123"/>
      <c r="M54" s="123"/>
      <c r="N54" s="123"/>
      <c r="P54" s="28"/>
    </row>
    <row r="55" spans="2:16" x14ac:dyDescent="0.2">
      <c r="B55" s="27"/>
      <c r="P55" s="28"/>
    </row>
    <row r="56" spans="2:16" x14ac:dyDescent="0.2">
      <c r="B56" s="27"/>
      <c r="C56" s="53" t="s">
        <v>115</v>
      </c>
      <c r="P56" s="28"/>
    </row>
    <row r="57" spans="2:16" ht="13.5" thickBot="1" x14ac:dyDescent="0.25">
      <c r="B57" s="27"/>
      <c r="C57" s="53"/>
      <c r="P57" s="28"/>
    </row>
    <row r="58" spans="2:16" ht="12.75" customHeight="1" thickBot="1" x14ac:dyDescent="0.25">
      <c r="B58" s="27"/>
      <c r="C58" s="121" t="s">
        <v>87</v>
      </c>
      <c r="D58" s="121"/>
      <c r="E58" s="121"/>
      <c r="F58" s="121"/>
      <c r="G58" s="121"/>
      <c r="H58" s="124" t="s">
        <v>88</v>
      </c>
      <c r="I58" s="124"/>
      <c r="K58" s="123" t="s">
        <v>116</v>
      </c>
      <c r="L58" s="123"/>
      <c r="M58" s="123"/>
      <c r="N58" s="123"/>
      <c r="P58" s="28"/>
    </row>
    <row r="59" spans="2:16" ht="13.5" thickBot="1" x14ac:dyDescent="0.25">
      <c r="B59" s="27"/>
      <c r="C59" s="121"/>
      <c r="D59" s="121"/>
      <c r="E59" s="121"/>
      <c r="F59" s="121"/>
      <c r="G59" s="121"/>
      <c r="H59" s="125"/>
      <c r="I59" s="125"/>
      <c r="K59" s="123"/>
      <c r="L59" s="123"/>
      <c r="M59" s="123"/>
      <c r="N59" s="123"/>
      <c r="P59" s="28"/>
    </row>
    <row r="60" spans="2:16" x14ac:dyDescent="0.2">
      <c r="B60" s="27"/>
      <c r="C60" s="9" t="s">
        <v>117</v>
      </c>
      <c r="D60" s="9"/>
      <c r="E60" s="9"/>
      <c r="F60" s="9"/>
      <c r="G60" s="9"/>
      <c r="H60" s="126">
        <f>SUM(E23:F30,E39:F40,E32:F33)</f>
        <v>0</v>
      </c>
      <c r="I60" s="126"/>
      <c r="K60" s="123"/>
      <c r="L60" s="123"/>
      <c r="M60" s="123"/>
      <c r="N60" s="123"/>
      <c r="P60" s="28"/>
    </row>
    <row r="61" spans="2:16" ht="13.5" thickBot="1" x14ac:dyDescent="0.25">
      <c r="B61" s="27"/>
      <c r="C61" s="10" t="s">
        <v>118</v>
      </c>
      <c r="D61" s="10"/>
      <c r="E61" s="10"/>
      <c r="F61" s="10"/>
      <c r="G61" s="10"/>
      <c r="H61" s="122">
        <v>0</v>
      </c>
      <c r="I61" s="122"/>
      <c r="K61" s="123"/>
      <c r="L61" s="123"/>
      <c r="M61" s="123"/>
      <c r="N61" s="123"/>
      <c r="P61" s="28"/>
    </row>
    <row r="62" spans="2:16" ht="13.5" thickBot="1" x14ac:dyDescent="0.25">
      <c r="B62" s="27"/>
      <c r="C62" s="19" t="s">
        <v>111</v>
      </c>
      <c r="D62" s="11"/>
      <c r="E62" s="23"/>
      <c r="F62" s="11"/>
      <c r="G62" s="11"/>
      <c r="H62" s="127">
        <f>H61+H60</f>
        <v>0</v>
      </c>
      <c r="I62" s="127"/>
      <c r="K62" s="123"/>
      <c r="L62" s="123"/>
      <c r="M62" s="123"/>
      <c r="N62" s="123"/>
      <c r="P62" s="28"/>
    </row>
    <row r="63" spans="2:16" x14ac:dyDescent="0.2">
      <c r="B63" s="27"/>
      <c r="J63" s="54"/>
      <c r="K63" s="54"/>
      <c r="L63" s="54"/>
      <c r="M63" s="54"/>
      <c r="N63" s="54"/>
      <c r="P63" s="28"/>
    </row>
    <row r="64" spans="2:16" x14ac:dyDescent="0.2">
      <c r="B64" s="27"/>
      <c r="C64" s="53" t="s">
        <v>119</v>
      </c>
      <c r="P64" s="28"/>
    </row>
    <row r="65" spans="2:16" ht="13.5" thickBot="1" x14ac:dyDescent="0.25">
      <c r="B65" s="27"/>
      <c r="C65" s="53"/>
      <c r="P65" s="28"/>
    </row>
    <row r="66" spans="2:16" ht="13.5" thickBot="1" x14ac:dyDescent="0.25">
      <c r="B66" s="27"/>
      <c r="C66" s="121" t="s">
        <v>87</v>
      </c>
      <c r="D66" s="121"/>
      <c r="E66" s="121"/>
      <c r="F66" s="121"/>
      <c r="G66" s="121"/>
      <c r="H66" s="124" t="s">
        <v>88</v>
      </c>
      <c r="I66" s="124"/>
      <c r="K66" s="123" t="s">
        <v>120</v>
      </c>
      <c r="L66" s="123"/>
      <c r="M66" s="123"/>
      <c r="N66" s="123"/>
      <c r="P66" s="28"/>
    </row>
    <row r="67" spans="2:16" ht="13.5" thickBot="1" x14ac:dyDescent="0.25">
      <c r="B67" s="27"/>
      <c r="C67" s="121"/>
      <c r="D67" s="121"/>
      <c r="E67" s="121"/>
      <c r="F67" s="121"/>
      <c r="G67" s="121"/>
      <c r="H67" s="125"/>
      <c r="I67" s="125"/>
      <c r="K67" s="123"/>
      <c r="L67" s="123"/>
      <c r="M67" s="123"/>
      <c r="N67" s="123"/>
      <c r="P67" s="28"/>
    </row>
    <row r="68" spans="2:16" x14ac:dyDescent="0.2">
      <c r="B68" s="27"/>
      <c r="C68" s="9" t="s">
        <v>95</v>
      </c>
      <c r="D68" s="9"/>
      <c r="E68" s="9"/>
      <c r="F68" s="9"/>
      <c r="G68" s="9"/>
      <c r="H68" s="126">
        <f>E28</f>
        <v>0</v>
      </c>
      <c r="I68" s="126"/>
      <c r="K68" s="123"/>
      <c r="L68" s="123"/>
      <c r="M68" s="123"/>
      <c r="N68" s="123"/>
      <c r="P68" s="28"/>
    </row>
    <row r="69" spans="2:16" ht="13.5" thickBot="1" x14ac:dyDescent="0.25">
      <c r="B69" s="27"/>
      <c r="C69" s="10" t="s">
        <v>121</v>
      </c>
      <c r="D69" s="10"/>
      <c r="E69" s="10"/>
      <c r="F69" s="10"/>
      <c r="G69" s="10"/>
      <c r="H69" s="122">
        <v>0</v>
      </c>
      <c r="I69" s="122"/>
      <c r="K69" s="123"/>
      <c r="L69" s="123"/>
      <c r="M69" s="123"/>
      <c r="N69" s="123"/>
      <c r="P69" s="28"/>
    </row>
    <row r="70" spans="2:16" ht="13.5" thickBot="1" x14ac:dyDescent="0.25">
      <c r="B70" s="27"/>
      <c r="C70" s="19" t="s">
        <v>111</v>
      </c>
      <c r="D70" s="11"/>
      <c r="E70" s="23"/>
      <c r="F70" s="11"/>
      <c r="G70" s="11"/>
      <c r="H70" s="127">
        <f>H69+H68</f>
        <v>0</v>
      </c>
      <c r="I70" s="127"/>
      <c r="K70" s="123"/>
      <c r="L70" s="123"/>
      <c r="M70" s="123"/>
      <c r="N70" s="123"/>
      <c r="P70" s="28"/>
    </row>
    <row r="71" spans="2:16" x14ac:dyDescent="0.2">
      <c r="B71" s="27"/>
      <c r="J71" s="54"/>
      <c r="K71" s="54"/>
      <c r="L71" s="54"/>
      <c r="M71" s="54"/>
      <c r="N71" s="54"/>
      <c r="P71" s="28"/>
    </row>
    <row r="72" spans="2:16" x14ac:dyDescent="0.2">
      <c r="B72" s="27"/>
      <c r="J72" s="54"/>
      <c r="K72" s="54"/>
      <c r="L72" s="54"/>
      <c r="M72" s="54"/>
      <c r="N72" s="54"/>
      <c r="P72" s="28"/>
    </row>
    <row r="73" spans="2:16" x14ac:dyDescent="0.2">
      <c r="B73" s="27"/>
      <c r="P73" s="28"/>
    </row>
    <row r="74" spans="2:16" ht="16.5" x14ac:dyDescent="0.25">
      <c r="B74" s="24"/>
      <c r="C74" s="57" t="s">
        <v>122</v>
      </c>
      <c r="D74" s="25"/>
      <c r="E74" s="25"/>
      <c r="F74" s="25"/>
      <c r="G74" s="25"/>
      <c r="H74" s="25"/>
      <c r="I74" s="25"/>
      <c r="J74" s="25"/>
      <c r="K74" s="25"/>
      <c r="L74" s="25"/>
      <c r="M74" s="25"/>
      <c r="N74" s="25"/>
      <c r="O74" s="25"/>
      <c r="P74" s="26"/>
    </row>
    <row r="75" spans="2:16" x14ac:dyDescent="0.2">
      <c r="B75" s="27"/>
      <c r="P75" s="28"/>
    </row>
    <row r="76" spans="2:16" ht="12.75" customHeight="1" x14ac:dyDescent="0.2">
      <c r="B76" s="27"/>
      <c r="C76" s="135" t="s">
        <v>123</v>
      </c>
      <c r="D76" s="135"/>
      <c r="E76" s="136">
        <v>0</v>
      </c>
      <c r="G76" s="132" t="s">
        <v>124</v>
      </c>
      <c r="H76" s="132"/>
      <c r="I76" s="132"/>
      <c r="J76" s="132"/>
      <c r="K76" s="132"/>
      <c r="L76" s="132"/>
      <c r="M76" s="132"/>
      <c r="N76" s="132"/>
      <c r="O76" s="132"/>
      <c r="P76" s="28"/>
    </row>
    <row r="77" spans="2:16" x14ac:dyDescent="0.2">
      <c r="B77" s="27"/>
      <c r="C77" s="135"/>
      <c r="D77" s="135"/>
      <c r="E77" s="136"/>
      <c r="F77" s="56"/>
      <c r="G77" s="132"/>
      <c r="H77" s="132"/>
      <c r="I77" s="132"/>
      <c r="J77" s="132"/>
      <c r="K77" s="132"/>
      <c r="L77" s="132"/>
      <c r="M77" s="132"/>
      <c r="N77" s="132"/>
      <c r="O77" s="132"/>
      <c r="P77" s="28"/>
    </row>
    <row r="78" spans="2:16" x14ac:dyDescent="0.2">
      <c r="B78" s="27"/>
      <c r="P78" s="28"/>
    </row>
    <row r="79" spans="2:16" ht="16.5" x14ac:dyDescent="0.25">
      <c r="B79" s="24"/>
      <c r="C79" s="57" t="s">
        <v>125</v>
      </c>
      <c r="D79" s="25"/>
      <c r="E79" s="25"/>
      <c r="F79" s="25"/>
      <c r="G79" s="25"/>
      <c r="H79" s="25"/>
      <c r="I79" s="25"/>
      <c r="J79" s="25"/>
      <c r="K79" s="25"/>
      <c r="L79" s="25"/>
      <c r="M79" s="25"/>
      <c r="N79" s="25"/>
      <c r="O79" s="25"/>
      <c r="P79" s="26"/>
    </row>
    <row r="80" spans="2:16" x14ac:dyDescent="0.2">
      <c r="B80" s="27"/>
      <c r="P80" s="28"/>
    </row>
    <row r="81" spans="2:16" x14ac:dyDescent="0.2">
      <c r="B81" s="27"/>
      <c r="C81" t="s">
        <v>126</v>
      </c>
      <c r="E81" s="66">
        <v>0</v>
      </c>
      <c r="F81" t="s">
        <v>127</v>
      </c>
      <c r="P81" s="28"/>
    </row>
    <row r="82" spans="2:16" x14ac:dyDescent="0.2">
      <c r="B82" s="27"/>
      <c r="P82" s="28"/>
    </row>
    <row r="83" spans="2:16" ht="16.5" x14ac:dyDescent="0.25">
      <c r="B83" s="24"/>
      <c r="C83" s="57" t="s">
        <v>128</v>
      </c>
      <c r="D83" s="25"/>
      <c r="E83" s="25"/>
      <c r="F83" s="25"/>
      <c r="G83" s="25"/>
      <c r="H83" s="25"/>
      <c r="I83" s="25"/>
      <c r="J83" s="25"/>
      <c r="K83" s="25"/>
      <c r="L83" s="25"/>
      <c r="M83" s="25"/>
      <c r="N83" s="25"/>
      <c r="O83" s="25"/>
      <c r="P83" s="26"/>
    </row>
    <row r="84" spans="2:16" ht="13.5" thickBot="1" x14ac:dyDescent="0.25">
      <c r="B84" s="27"/>
      <c r="P84" s="28"/>
    </row>
    <row r="85" spans="2:16" ht="13.5" thickBot="1" x14ac:dyDescent="0.25">
      <c r="B85" s="27"/>
      <c r="C85" s="130" t="s">
        <v>129</v>
      </c>
      <c r="D85" s="130"/>
      <c r="E85" s="130"/>
      <c r="F85" s="20" t="s">
        <v>130</v>
      </c>
      <c r="H85" s="133" t="s">
        <v>131</v>
      </c>
      <c r="I85" s="133"/>
      <c r="J85" s="133"/>
      <c r="K85" s="133"/>
      <c r="L85" s="133"/>
      <c r="P85" s="28"/>
    </row>
    <row r="86" spans="2:16" x14ac:dyDescent="0.2">
      <c r="B86" s="27"/>
      <c r="C86" s="128" t="s">
        <v>37</v>
      </c>
      <c r="D86" s="128"/>
      <c r="E86" s="128"/>
      <c r="F86" s="21" t="s">
        <v>32</v>
      </c>
      <c r="H86" s="133"/>
      <c r="I86" s="133"/>
      <c r="J86" s="133"/>
      <c r="K86" s="133"/>
      <c r="L86" s="133"/>
      <c r="P86" s="28"/>
    </row>
    <row r="87" spans="2:16" ht="13.5" thickBot="1" x14ac:dyDescent="0.25">
      <c r="B87" s="27"/>
      <c r="C87" s="131" t="s">
        <v>132</v>
      </c>
      <c r="D87" s="131"/>
      <c r="E87" s="131"/>
      <c r="F87" s="22" t="s">
        <v>46</v>
      </c>
      <c r="H87" s="133"/>
      <c r="I87" s="133"/>
      <c r="J87" s="133"/>
      <c r="K87" s="133"/>
      <c r="L87" s="133"/>
      <c r="P87" s="28"/>
    </row>
    <row r="88" spans="2:16" x14ac:dyDescent="0.2">
      <c r="B88" s="35"/>
      <c r="C88" s="36"/>
      <c r="D88" s="36"/>
      <c r="E88" s="36"/>
      <c r="F88" s="36"/>
      <c r="G88" s="36"/>
      <c r="H88" s="36"/>
      <c r="I88" s="36"/>
      <c r="J88" s="36"/>
      <c r="K88" s="36"/>
      <c r="L88" s="36"/>
      <c r="M88" s="36"/>
      <c r="N88" s="36"/>
      <c r="O88" s="36"/>
      <c r="P88" s="37"/>
    </row>
  </sheetData>
  <sheetProtection algorithmName="SHA-512" hashValue="d5xvMmiB0N4kdAap0BuLDbxiVf5ARa8Q0fNcN1WzCQhYbnJQDSPYa5n3ZEU5WJf6fc7+fCVKsEPyhvJy3WyBCA==" saltValue="XYsU2FzWYEfFmQZofuGmnA==" spinCount="100000" sheet="1" selectLockedCells="1"/>
  <mergeCells count="78">
    <mergeCell ref="E39:F39"/>
    <mergeCell ref="E40:F40"/>
    <mergeCell ref="E34:F34"/>
    <mergeCell ref="E35:F35"/>
    <mergeCell ref="E36:F36"/>
    <mergeCell ref="E37:F37"/>
    <mergeCell ref="E38:F38"/>
    <mergeCell ref="H25:I39"/>
    <mergeCell ref="E33:F33"/>
    <mergeCell ref="C34:D34"/>
    <mergeCell ref="C35:D35"/>
    <mergeCell ref="C36:D36"/>
    <mergeCell ref="C37:D37"/>
    <mergeCell ref="C38:D38"/>
    <mergeCell ref="E25:F25"/>
    <mergeCell ref="E26:F26"/>
    <mergeCell ref="C31:D31"/>
    <mergeCell ref="C32:D32"/>
    <mergeCell ref="C27:D27"/>
    <mergeCell ref="C25:D25"/>
    <mergeCell ref="E31:F31"/>
    <mergeCell ref="C26:D26"/>
    <mergeCell ref="E27:F27"/>
    <mergeCell ref="H41:M43"/>
    <mergeCell ref="C58:G59"/>
    <mergeCell ref="H58:I59"/>
    <mergeCell ref="H60:I60"/>
    <mergeCell ref="E42:F42"/>
    <mergeCell ref="C42:D42"/>
    <mergeCell ref="C41:D41"/>
    <mergeCell ref="C43:D43"/>
    <mergeCell ref="E43:F43"/>
    <mergeCell ref="H49:I49"/>
    <mergeCell ref="H50:I50"/>
    <mergeCell ref="H51:I51"/>
    <mergeCell ref="H52:I52"/>
    <mergeCell ref="H54:I54"/>
    <mergeCell ref="C49:G49"/>
    <mergeCell ref="E41:F41"/>
    <mergeCell ref="E9:F9"/>
    <mergeCell ref="C76:D77"/>
    <mergeCell ref="E76:E77"/>
    <mergeCell ref="E28:F28"/>
    <mergeCell ref="E29:F29"/>
    <mergeCell ref="E30:F30"/>
    <mergeCell ref="C39:D39"/>
    <mergeCell ref="C40:D40"/>
    <mergeCell ref="C21:D22"/>
    <mergeCell ref="E21:F22"/>
    <mergeCell ref="E23:F23"/>
    <mergeCell ref="E24:F24"/>
    <mergeCell ref="C23:D23"/>
    <mergeCell ref="C24:D24"/>
    <mergeCell ref="E32:F32"/>
    <mergeCell ref="C33:D33"/>
    <mergeCell ref="C85:E85"/>
    <mergeCell ref="C86:E86"/>
    <mergeCell ref="C87:E87"/>
    <mergeCell ref="H62:I62"/>
    <mergeCell ref="K58:N62"/>
    <mergeCell ref="G76:O77"/>
    <mergeCell ref="H85:L87"/>
    <mergeCell ref="C54:G54"/>
    <mergeCell ref="H53:I53"/>
    <mergeCell ref="K47:N54"/>
    <mergeCell ref="C66:G67"/>
    <mergeCell ref="H66:I67"/>
    <mergeCell ref="K66:N70"/>
    <mergeCell ref="H68:I68"/>
    <mergeCell ref="H69:I69"/>
    <mergeCell ref="H70:I70"/>
    <mergeCell ref="C50:G50"/>
    <mergeCell ref="C51:G51"/>
    <mergeCell ref="C52:G52"/>
    <mergeCell ref="C53:G53"/>
    <mergeCell ref="C47:G48"/>
    <mergeCell ref="H61:I61"/>
    <mergeCell ref="H47:I48"/>
  </mergeCells>
  <dataValidations count="6">
    <dataValidation type="decimal" operator="greaterThanOrEqual" showInputMessage="1" showErrorMessage="1" error="Floorspace must be a number, 0 or greater" sqref="F23:F26 E23:E42 F32:F42" xr:uid="{00000000-0002-0000-0300-000002000000}">
      <formula1>0</formula1>
    </dataValidation>
    <dataValidation type="decimal" showInputMessage="1" showErrorMessage="1" error="Must be a number, less than or equal to the total proposed sui generis and flexible use floorspace" sqref="H61:I61" xr:uid="{00000000-0002-0000-0300-000004000000}">
      <formula1>0</formula1>
      <formula2>SUM(E41:F42)</formula2>
    </dataValidation>
    <dataValidation type="decimal" operator="greaterThanOrEqual" allowBlank="1" showInputMessage="1" showErrorMessage="1" error="Number of jobs must be a number, 0 or greater" sqref="E76" xr:uid="{00000000-0002-0000-0300-000006000000}">
      <formula1>0</formula1>
    </dataValidation>
    <dataValidation type="decimal" showInputMessage="1" showErrorMessage="1" error="Must be a number, less than or equal to the total proposed sui generis and flexible use floorspace" sqref="H53:I53" xr:uid="{BCF73C18-83C2-4B2E-AB4B-6564F829F4E0}">
      <formula1>0</formula1>
      <formula2>SUM(E41:F42)</formula2>
    </dataValidation>
    <dataValidation type="decimal" showInputMessage="1" showErrorMessage="1" error="Must be a number, less than or equal to the total proposed sui generis and flexible use floorspace" sqref="H69:I69" xr:uid="{EDCB6CF2-A608-46AB-8817-2A9B2A2C96EF}">
      <formula1>0</formula1>
      <formula2>SUM(E41:F42)</formula2>
    </dataValidation>
    <dataValidation type="decimal" operator="greaterThanOrEqual" showInputMessage="1" showErrorMessage="1" error="Must be a number, 0 or greater" sqref="E81" xr:uid="{E6E05F5F-C564-461E-A4D8-199B530C168F}">
      <formula1>0</formula1>
    </dataValidation>
  </dataValidations>
  <hyperlinks>
    <hyperlink ref="F86" location="'C'!A1" display="C" xr:uid="{00000000-0004-0000-0300-000003000000}"/>
    <hyperlink ref="F87" location="D!A1" display="D" xr:uid="{00000000-0004-0000-0300-000007000000}"/>
  </hyperlinks>
  <pageMargins left="0.39370078740157483" right="0.39370078740157483" top="0.39370078740157483" bottom="0.39370078740157483" header="0.19685039370078741" footer="0.19685039370078741"/>
  <pageSetup paperSize="9" scale="95" orientation="landscape" r:id="rId1"/>
  <headerFooter>
    <oddHeader>&amp;L&amp;"Calibri"&amp;10&amp;K000000Official&amp;1#_x000D_&amp;"Calibri"&amp;11&amp;K000000&amp;9&amp;F</oddHeader>
    <oddFooter>&amp;R&amp;9Page &amp;P of &amp;N</oddFooter>
  </headerFooter>
  <rowBreaks count="1" manualBreakCount="1">
    <brk id="16" min="1" max="15" man="1"/>
  </rowBreaks>
  <extLst>
    <ext xmlns:x14="http://schemas.microsoft.com/office/spreadsheetml/2009/9/main" uri="{CCE6A557-97BC-4b89-ADB6-D9C93CAAB3DF}">
      <x14:dataValidations xmlns:xm="http://schemas.microsoft.com/office/excel/2006/main" count="2">
        <x14:dataValidation type="list" allowBlank="1" showInputMessage="1" showErrorMessage="1" error="Valid responses are 'Yes' or 'No'" xr:uid="{00000000-0002-0000-0300-000008000000}">
          <x14:formula1>
            <xm:f>'Lookup Yes and No'!$A$1:$A$2</xm:f>
          </x14:formula1>
          <xm:sqref>I13 I15</xm:sqref>
        </x14:dataValidation>
        <x14:dataValidation type="list" allowBlank="1" showInputMessage="1" showErrorMessage="1" error="Valid responses are 'Residential' or 'Non-residential'" xr:uid="{00000000-0002-0000-0300-000009000000}">
          <x14:formula1>
            <xm:f>'Lookup Predominant Use'!$A$1:$A$2</xm:f>
          </x14:formula1>
          <xm:sqref>E9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B2:P53"/>
  <sheetViews>
    <sheetView workbookViewId="0">
      <selection activeCell="V27" sqref="V27"/>
    </sheetView>
  </sheetViews>
  <sheetFormatPr defaultRowHeight="12.75" x14ac:dyDescent="0.2"/>
  <cols>
    <col min="1" max="2" width="2.7109375" customWidth="1"/>
    <col min="16" max="16" width="2.7109375" customWidth="1"/>
  </cols>
  <sheetData>
    <row r="2" spans="2:16" x14ac:dyDescent="0.2">
      <c r="B2" s="24"/>
      <c r="C2" s="25"/>
      <c r="D2" s="25"/>
      <c r="E2" s="25"/>
      <c r="F2" s="25"/>
      <c r="G2" s="25"/>
      <c r="H2" s="25"/>
      <c r="I2" s="25"/>
      <c r="J2" s="25"/>
      <c r="K2" s="25"/>
      <c r="L2" s="25"/>
      <c r="M2" s="25"/>
      <c r="N2" s="25"/>
      <c r="O2" s="25"/>
      <c r="P2" s="26"/>
    </row>
    <row r="3" spans="2:16" ht="20.25" thickBot="1" x14ac:dyDescent="0.35">
      <c r="B3" s="29"/>
      <c r="C3" s="151" t="s">
        <v>133</v>
      </c>
      <c r="D3" s="151"/>
      <c r="E3" s="151"/>
      <c r="F3" s="151"/>
      <c r="G3" s="151"/>
      <c r="H3" s="151"/>
      <c r="I3" s="151"/>
      <c r="J3" s="151"/>
      <c r="K3" s="151"/>
      <c r="L3" s="151"/>
      <c r="M3" s="151"/>
      <c r="N3" s="151"/>
      <c r="O3" s="151"/>
      <c r="P3" s="31"/>
    </row>
    <row r="4" spans="2:16" ht="13.5" thickTop="1" x14ac:dyDescent="0.2">
      <c r="B4" s="27"/>
      <c r="P4" s="28"/>
    </row>
    <row r="5" spans="2:16" ht="16.5" x14ac:dyDescent="0.25">
      <c r="B5" s="27"/>
      <c r="C5" s="3" t="s">
        <v>134</v>
      </c>
      <c r="P5" s="28"/>
    </row>
    <row r="6" spans="2:16" x14ac:dyDescent="0.2">
      <c r="B6" s="27"/>
      <c r="P6" s="28"/>
    </row>
    <row r="7" spans="2:16" ht="12.75" customHeight="1" x14ac:dyDescent="0.2">
      <c r="B7" s="27"/>
      <c r="C7" s="149" t="str">
        <f>IF('Development Details'!I13="Yes","Yes",IF(ISBLANK('Development Details'!I13),Inputs_still_required,"No"))</f>
        <v>Inputs still required</v>
      </c>
      <c r="D7" s="150" t="s">
        <v>135</v>
      </c>
      <c r="E7" s="149" t="str">
        <f>IF(C7="Yes","The site is adjacent to the River Thames or the River Crane",IF(C7="No", "The site is not adjacent to the River Thames or the River Crane",Inputs_still_required))</f>
        <v>Inputs still required</v>
      </c>
      <c r="F7" s="149"/>
      <c r="G7" s="149"/>
      <c r="P7" s="28"/>
    </row>
    <row r="8" spans="2:16" x14ac:dyDescent="0.2">
      <c r="B8" s="27"/>
      <c r="C8" s="149"/>
      <c r="D8" s="150"/>
      <c r="E8" s="149"/>
      <c r="F8" s="149"/>
      <c r="G8" s="149"/>
      <c r="P8" s="28"/>
    </row>
    <row r="9" spans="2:16" x14ac:dyDescent="0.2">
      <c r="B9" s="27"/>
      <c r="P9" s="28"/>
    </row>
    <row r="10" spans="2:16" ht="16.5" x14ac:dyDescent="0.25">
      <c r="B10" s="27"/>
      <c r="C10" s="3" t="s">
        <v>62</v>
      </c>
      <c r="P10" s="28"/>
    </row>
    <row r="11" spans="2:16" x14ac:dyDescent="0.2">
      <c r="B11" s="27"/>
      <c r="P11" s="28"/>
    </row>
    <row r="12" spans="2:16" x14ac:dyDescent="0.2">
      <c r="B12" s="27"/>
      <c r="C12" s="148" t="str">
        <f>IF(C7="Yes","A River Thames or River Crane agreement may be required",IF(C7=Inputs_still_required,Inputs_still_required,No_requirement))</f>
        <v>Inputs still required</v>
      </c>
      <c r="D12" s="148"/>
      <c r="E12" s="148"/>
      <c r="F12" s="148"/>
      <c r="G12" s="148"/>
      <c r="H12" s="148"/>
      <c r="I12" s="148"/>
      <c r="P12" s="28"/>
    </row>
    <row r="13" spans="2:16" x14ac:dyDescent="0.2">
      <c r="B13" s="27"/>
      <c r="P13" s="28"/>
    </row>
    <row r="14" spans="2:16" ht="20.25" thickBot="1" x14ac:dyDescent="0.35">
      <c r="B14" s="80"/>
      <c r="C14" s="30" t="s">
        <v>136</v>
      </c>
      <c r="D14" s="30"/>
      <c r="E14" s="30"/>
      <c r="F14" s="30"/>
      <c r="G14" s="30"/>
      <c r="H14" s="30"/>
      <c r="I14" s="30"/>
      <c r="J14" s="30"/>
      <c r="K14" s="30"/>
      <c r="L14" s="30"/>
      <c r="M14" s="30"/>
      <c r="N14" s="30"/>
      <c r="O14" s="30"/>
      <c r="P14" s="81"/>
    </row>
    <row r="15" spans="2:16" ht="13.5" thickTop="1" x14ac:dyDescent="0.2">
      <c r="B15" s="27"/>
      <c r="P15" s="28"/>
    </row>
    <row r="16" spans="2:16" ht="16.5" x14ac:dyDescent="0.25">
      <c r="B16" s="27"/>
      <c r="C16" s="3" t="s">
        <v>134</v>
      </c>
      <c r="P16" s="28"/>
    </row>
    <row r="17" spans="2:16" x14ac:dyDescent="0.2">
      <c r="B17" s="27"/>
      <c r="P17" s="28"/>
    </row>
    <row r="18" spans="2:16" x14ac:dyDescent="0.2">
      <c r="B18" s="27"/>
      <c r="C18" s="149" t="str">
        <f>IF('Development Details'!I15="Yes","Yes",IF(ISBLANK('Development Details'!I15),Inputs_still_required,"No"))</f>
        <v>Inputs still required</v>
      </c>
      <c r="D18" s="150" t="s">
        <v>135</v>
      </c>
      <c r="E18" s="149" t="str">
        <f>IF(C18="Yes","The development includes the felling of trees",IF(C18="No", "The development does not include the felling of trees",Inputs_still_required))</f>
        <v>Inputs still required</v>
      </c>
      <c r="F18" s="149"/>
      <c r="G18" s="149"/>
      <c r="P18" s="28"/>
    </row>
    <row r="19" spans="2:16" x14ac:dyDescent="0.2">
      <c r="B19" s="27"/>
      <c r="C19" s="149"/>
      <c r="D19" s="150"/>
      <c r="E19" s="149"/>
      <c r="F19" s="149"/>
      <c r="G19" s="149"/>
      <c r="P19" s="28"/>
    </row>
    <row r="20" spans="2:16" x14ac:dyDescent="0.2">
      <c r="B20" s="27"/>
      <c r="P20" s="28"/>
    </row>
    <row r="21" spans="2:16" ht="16.5" x14ac:dyDescent="0.25">
      <c r="B21" s="27"/>
      <c r="C21" s="3" t="s">
        <v>62</v>
      </c>
      <c r="P21" s="28"/>
    </row>
    <row r="22" spans="2:16" x14ac:dyDescent="0.2">
      <c r="B22" s="27"/>
      <c r="P22" s="28"/>
    </row>
    <row r="23" spans="2:16" x14ac:dyDescent="0.2">
      <c r="B23" s="27"/>
      <c r="C23" s="148" t="str">
        <f>IF(C18="Yes","A contribution to the provision of an off-site street tree may be required",IF(C18=Inputs_still_required,Inputs_still_required,No_requirement))</f>
        <v>Inputs still required</v>
      </c>
      <c r="D23" s="148"/>
      <c r="E23" s="148"/>
      <c r="F23" s="148"/>
      <c r="G23" s="148"/>
      <c r="H23" s="148"/>
      <c r="I23" s="148"/>
      <c r="P23" s="28"/>
    </row>
    <row r="24" spans="2:16" x14ac:dyDescent="0.2">
      <c r="B24" s="27"/>
      <c r="P24" s="28"/>
    </row>
    <row r="25" spans="2:16" x14ac:dyDescent="0.2">
      <c r="B25" s="27"/>
      <c r="P25" s="28"/>
    </row>
    <row r="26" spans="2:16" x14ac:dyDescent="0.2">
      <c r="B26" s="27"/>
      <c r="P26" s="28"/>
    </row>
    <row r="27" spans="2:16" x14ac:dyDescent="0.2">
      <c r="B27" s="35"/>
      <c r="C27" s="36"/>
      <c r="D27" s="36"/>
      <c r="E27" s="36"/>
      <c r="F27" s="36"/>
      <c r="G27" s="36"/>
      <c r="H27" s="36"/>
      <c r="I27" s="36"/>
      <c r="J27" s="36"/>
      <c r="K27" s="36"/>
      <c r="L27" s="36"/>
      <c r="M27" s="36"/>
      <c r="N27" s="36"/>
      <c r="O27" s="36"/>
      <c r="P27" s="37"/>
    </row>
    <row r="29" spans="2:16" x14ac:dyDescent="0.2">
      <c r="C29" s="12" t="s">
        <v>137</v>
      </c>
    </row>
    <row r="53" spans="3:3" x14ac:dyDescent="0.2">
      <c r="C53" s="76"/>
    </row>
  </sheetData>
  <sheetProtection algorithmName="SHA-512" hashValue="IBmqfQ0Z7OMaKvvKkylJ7lObw4T3ZaiAa7CS9UMGrePmBUG6lmNtIEaVAlSU39x/bfUF6WfHRPONGX5xjOND1A==" saltValue="bN03sZfnAIOTDfUyXBNDIA==" spinCount="100000" sheet="1" selectLockedCells="1"/>
  <mergeCells count="9">
    <mergeCell ref="C23:I23"/>
    <mergeCell ref="C12:I12"/>
    <mergeCell ref="C7:C8"/>
    <mergeCell ref="D7:D8"/>
    <mergeCell ref="C3:O3"/>
    <mergeCell ref="E7:G8"/>
    <mergeCell ref="C18:C19"/>
    <mergeCell ref="D18:D19"/>
    <mergeCell ref="E18:G19"/>
  </mergeCells>
  <conditionalFormatting sqref="C7:C8">
    <cfRule type="expression" dxfId="17" priority="4">
      <formula>$C$7="Yes"</formula>
    </cfRule>
  </conditionalFormatting>
  <conditionalFormatting sqref="C18:C19">
    <cfRule type="expression" dxfId="16" priority="2">
      <formula>$C$18="Yes"</formula>
    </cfRule>
  </conditionalFormatting>
  <conditionalFormatting sqref="C12:I12">
    <cfRule type="expression" dxfId="15" priority="3">
      <formula>$C$7="Yes"</formula>
    </cfRule>
  </conditionalFormatting>
  <conditionalFormatting sqref="C23:I23">
    <cfRule type="expression" dxfId="14" priority="1">
      <formula>$C$18="Yes"</formula>
    </cfRule>
  </conditionalFormatting>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B2:P49"/>
  <sheetViews>
    <sheetView workbookViewId="0">
      <selection activeCell="V27" sqref="V27"/>
    </sheetView>
  </sheetViews>
  <sheetFormatPr defaultColWidth="9.140625" defaultRowHeight="12.75" x14ac:dyDescent="0.2"/>
  <cols>
    <col min="1" max="2" width="2.7109375" customWidth="1"/>
    <col min="5" max="5" width="9.140625" customWidth="1"/>
    <col min="7" max="7" width="9.140625" customWidth="1"/>
    <col min="10" max="10" width="9.140625" customWidth="1"/>
    <col min="16" max="16" width="2.7109375" customWidth="1"/>
  </cols>
  <sheetData>
    <row r="2" spans="2:16" x14ac:dyDescent="0.2">
      <c r="B2" s="24"/>
      <c r="C2" s="25"/>
      <c r="D2" s="25"/>
      <c r="E2" s="25"/>
      <c r="F2" s="25"/>
      <c r="G2" s="25"/>
      <c r="H2" s="25"/>
      <c r="I2" s="25"/>
      <c r="J2" s="25"/>
      <c r="K2" s="25"/>
      <c r="L2" s="25"/>
      <c r="M2" s="25"/>
      <c r="N2" s="25"/>
      <c r="O2" s="25"/>
      <c r="P2" s="26"/>
    </row>
    <row r="3" spans="2:16" ht="20.25" thickBot="1" x14ac:dyDescent="0.35">
      <c r="B3" s="29"/>
      <c r="C3" s="30" t="s">
        <v>138</v>
      </c>
      <c r="D3" s="30"/>
      <c r="E3" s="30"/>
      <c r="F3" s="30"/>
      <c r="G3" s="30"/>
      <c r="H3" s="30"/>
      <c r="I3" s="30"/>
      <c r="J3" s="30"/>
      <c r="K3" s="30"/>
      <c r="L3" s="30"/>
      <c r="M3" s="30"/>
      <c r="N3" s="30"/>
      <c r="O3" s="30"/>
      <c r="P3" s="31"/>
    </row>
    <row r="4" spans="2:16" ht="13.5" thickTop="1" x14ac:dyDescent="0.2">
      <c r="B4" s="27"/>
      <c r="P4" s="28"/>
    </row>
    <row r="5" spans="2:16" ht="16.5" x14ac:dyDescent="0.25">
      <c r="B5" s="27"/>
      <c r="C5" s="3" t="s">
        <v>134</v>
      </c>
      <c r="D5" s="3"/>
      <c r="E5" s="3"/>
      <c r="F5" s="3"/>
      <c r="G5" s="3"/>
      <c r="H5" s="3"/>
      <c r="I5" s="3"/>
      <c r="J5" s="3"/>
      <c r="K5" s="3"/>
      <c r="L5" s="3"/>
      <c r="M5" s="3"/>
      <c r="N5" s="3"/>
      <c r="P5" s="28"/>
    </row>
    <row r="6" spans="2:16" x14ac:dyDescent="0.2">
      <c r="B6" s="27"/>
      <c r="P6" s="28"/>
    </row>
    <row r="7" spans="2:16" x14ac:dyDescent="0.2">
      <c r="B7" s="27"/>
      <c r="C7" s="59" t="str">
        <f>IF(OR('Development Details'!E7&gt;=50,'Development Details'!H62&gt;=400),"Yes","No")</f>
        <v>No</v>
      </c>
      <c r="D7" s="1" t="s">
        <v>135</v>
      </c>
      <c r="E7" s="148" t="str">
        <f>IF(C7="Yes","The development provides 50 or more residential units, or 400m² or more commercial floorspace, or both","The development provides less than 50 dwellings and less than 400m² commercial floorspace")</f>
        <v>The development provides less than 50 dwellings and less than 400m² commercial floorspace</v>
      </c>
      <c r="F7" s="148"/>
      <c r="G7" s="148"/>
      <c r="H7" s="148"/>
      <c r="I7" s="148"/>
      <c r="J7" s="148"/>
      <c r="K7" s="148"/>
      <c r="L7" s="148"/>
      <c r="M7" s="148"/>
      <c r="N7" s="148"/>
      <c r="P7" s="28"/>
    </row>
    <row r="8" spans="2:16" x14ac:dyDescent="0.2">
      <c r="B8" s="27"/>
      <c r="P8" s="28"/>
    </row>
    <row r="9" spans="2:16" ht="16.5" x14ac:dyDescent="0.25">
      <c r="B9" s="24"/>
      <c r="C9" s="57" t="s">
        <v>139</v>
      </c>
      <c r="D9" s="25"/>
      <c r="E9" s="25"/>
      <c r="F9" s="25"/>
      <c r="G9" s="25"/>
      <c r="H9" s="25"/>
      <c r="I9" s="25"/>
      <c r="J9" s="25"/>
      <c r="K9" s="25"/>
      <c r="L9" s="25"/>
      <c r="M9" s="25"/>
      <c r="N9" s="25"/>
      <c r="O9" s="25"/>
      <c r="P9" s="26"/>
    </row>
    <row r="10" spans="2:16" x14ac:dyDescent="0.2">
      <c r="B10" s="27"/>
      <c r="P10" s="28"/>
    </row>
    <row r="11" spans="2:16" x14ac:dyDescent="0.2">
      <c r="B11" s="27"/>
      <c r="C11" s="60" t="s">
        <v>140</v>
      </c>
      <c r="P11" s="28"/>
    </row>
    <row r="12" spans="2:16" x14ac:dyDescent="0.2">
      <c r="B12" s="27"/>
      <c r="C12" s="60"/>
      <c r="P12" s="28"/>
    </row>
    <row r="13" spans="2:16" ht="25.5" customHeight="1" x14ac:dyDescent="0.2">
      <c r="B13" s="27"/>
      <c r="C13" s="83" t="s">
        <v>141</v>
      </c>
      <c r="D13" s="75" t="s">
        <v>142</v>
      </c>
      <c r="E13" s="154" t="s">
        <v>143</v>
      </c>
      <c r="F13" s="154"/>
      <c r="G13" s="154"/>
      <c r="H13" s="154"/>
      <c r="I13" s="154"/>
      <c r="J13" s="154"/>
      <c r="K13" s="154"/>
      <c r="L13" s="154"/>
      <c r="M13" s="32"/>
      <c r="N13" s="32"/>
      <c r="O13" s="32"/>
      <c r="P13" s="28"/>
    </row>
    <row r="14" spans="2:16" x14ac:dyDescent="0.2">
      <c r="B14" s="27"/>
      <c r="C14" s="82"/>
      <c r="D14" s="62" t="s">
        <v>142</v>
      </c>
      <c r="E14" s="155" t="str">
        <f>IF(C7="No","","(("&amp;TEXT('Development Details'!H62,"#,##0")&amp;" / 15,000) × 6 local jobs) + ("&amp;(TEXT('Development Details'!H62,"#,##0"))&amp;" / 15,000)) × 3 apprentice starts)")</f>
        <v/>
      </c>
      <c r="F14" s="155"/>
      <c r="G14" s="155"/>
      <c r="H14" s="155"/>
      <c r="I14" s="155"/>
      <c r="J14" s="155"/>
      <c r="K14" s="155"/>
      <c r="L14" s="155"/>
      <c r="P14" s="28"/>
    </row>
    <row r="15" spans="2:16" x14ac:dyDescent="0.2">
      <c r="B15" s="27"/>
      <c r="C15" s="59"/>
      <c r="D15" s="63" t="s">
        <v>142</v>
      </c>
      <c r="E15" s="156" t="str">
        <f>IF(C7="No","",(TEXT('Development Details'!H62/15000*6,"#,##0.0")&amp;" local jobs + "&amp;TEXT('Development Details'!H62/15000*3,"#,##0.0")&amp;" apprentice starts"))</f>
        <v/>
      </c>
      <c r="F15" s="156"/>
      <c r="G15" s="156"/>
      <c r="H15" s="156"/>
      <c r="I15" s="156"/>
      <c r="J15" s="156"/>
      <c r="K15" s="156"/>
      <c r="L15" s="156"/>
      <c r="P15" s="28"/>
    </row>
    <row r="16" spans="2:16" x14ac:dyDescent="0.2">
      <c r="B16" s="27"/>
      <c r="C16" s="60"/>
      <c r="P16" s="28"/>
    </row>
    <row r="17" spans="2:16" ht="12.75" customHeight="1" x14ac:dyDescent="0.2">
      <c r="B17" s="27"/>
      <c r="C17" s="60" t="s">
        <v>144</v>
      </c>
      <c r="P17" s="28"/>
    </row>
    <row r="18" spans="2:16" x14ac:dyDescent="0.2">
      <c r="B18" s="27"/>
      <c r="C18" s="60"/>
      <c r="P18" s="28"/>
    </row>
    <row r="19" spans="2:16" ht="12.75" customHeight="1" x14ac:dyDescent="0.2">
      <c r="B19" s="27"/>
      <c r="C19" s="152" t="s">
        <v>141</v>
      </c>
      <c r="D19" s="153" t="s">
        <v>142</v>
      </c>
      <c r="E19" s="154" t="s">
        <v>145</v>
      </c>
      <c r="F19" s="154"/>
      <c r="G19" s="154"/>
      <c r="H19" s="154"/>
      <c r="I19" s="154"/>
      <c r="J19" s="154"/>
      <c r="K19" s="32"/>
      <c r="L19" s="32"/>
      <c r="M19" s="32"/>
      <c r="N19" s="32"/>
      <c r="O19" s="32"/>
      <c r="P19" s="28"/>
    </row>
    <row r="20" spans="2:16" x14ac:dyDescent="0.2">
      <c r="B20" s="27"/>
      <c r="C20" s="152"/>
      <c r="D20" s="153"/>
      <c r="E20" s="154"/>
      <c r="F20" s="154"/>
      <c r="G20" s="154"/>
      <c r="H20" s="154"/>
      <c r="I20" s="154"/>
      <c r="J20" s="154"/>
      <c r="K20" s="32"/>
      <c r="L20" s="32"/>
      <c r="M20" s="32"/>
      <c r="N20" s="32"/>
      <c r="O20" s="32"/>
      <c r="P20" s="28"/>
    </row>
    <row r="21" spans="2:16" x14ac:dyDescent="0.2">
      <c r="B21" s="27"/>
      <c r="C21" s="82"/>
      <c r="D21" s="62" t="s">
        <v>142</v>
      </c>
      <c r="E21" s="155" t="str">
        <f>IF(C7="No","","(("&amp;TEXT('Development Details'!E7,"#,##0")&amp;" / 100) × 10 local jobs) + ("&amp;(TEXT('Development Details'!E7,"#,##0"))&amp;" / 100)) × 6 apprentice starts)")</f>
        <v/>
      </c>
      <c r="F21" s="155"/>
      <c r="G21" s="155"/>
      <c r="H21" s="155"/>
      <c r="I21" s="155"/>
      <c r="J21" s="155"/>
      <c r="P21" s="28"/>
    </row>
    <row r="22" spans="2:16" x14ac:dyDescent="0.2">
      <c r="B22" s="27"/>
      <c r="C22" s="59"/>
      <c r="D22" s="63" t="s">
        <v>142</v>
      </c>
      <c r="E22" s="156" t="str">
        <f>IF(C7="No","",(TEXT('Development Details'!E7/100*10,"#,##0.0")&amp;" local jobs + "&amp;TEXT('Development Details'!E7/100*6,"#,##0.0")&amp;" apprentice starts"))</f>
        <v/>
      </c>
      <c r="F22" s="156"/>
      <c r="G22" s="156"/>
      <c r="H22" s="156"/>
      <c r="I22" s="156"/>
      <c r="J22" s="156"/>
      <c r="P22" s="28"/>
    </row>
    <row r="23" spans="2:16" x14ac:dyDescent="0.2">
      <c r="B23" s="27"/>
      <c r="C23" s="60"/>
      <c r="P23" s="28"/>
    </row>
    <row r="24" spans="2:16" x14ac:dyDescent="0.2">
      <c r="B24" s="27"/>
      <c r="C24" s="60" t="s">
        <v>111</v>
      </c>
      <c r="P24" s="28"/>
    </row>
    <row r="25" spans="2:16" x14ac:dyDescent="0.2">
      <c r="B25" s="27"/>
      <c r="C25" s="60"/>
      <c r="P25" s="28"/>
    </row>
    <row r="26" spans="2:16" ht="12.75" customHeight="1" x14ac:dyDescent="0.2">
      <c r="B26" s="27"/>
      <c r="C26" s="83" t="s">
        <v>141</v>
      </c>
      <c r="D26" s="75" t="s">
        <v>142</v>
      </c>
      <c r="E26" s="154" t="str">
        <f>IF(C7="No","","(("&amp;TEXT('Development Details'!H62/15000*6,"#,##0.0")&amp;" + "&amp;TEXT('Development Details'!E7/100*10,"#,##0.0")&amp;") local jobs) + (("&amp;TEXT('Development Details'!H62/15000*3,"#,##0.0")&amp;" + "&amp;TEXT('Development Details'!E7/100*6,"#,##0.0")&amp;") apprentice starts)")</f>
        <v/>
      </c>
      <c r="F26" s="154"/>
      <c r="G26" s="154"/>
      <c r="H26" s="154"/>
      <c r="I26" s="154"/>
      <c r="J26" s="154"/>
      <c r="K26" s="32"/>
      <c r="L26" s="32"/>
      <c r="M26" s="32"/>
      <c r="N26" s="32"/>
      <c r="O26" s="32"/>
      <c r="P26" s="28"/>
    </row>
    <row r="27" spans="2:16" x14ac:dyDescent="0.2">
      <c r="B27" s="27"/>
      <c r="C27" s="59"/>
      <c r="D27" s="63" t="s">
        <v>142</v>
      </c>
      <c r="E27" s="156" t="str">
        <f>IF(C7="No","",TEXT('Development Details'!H62/15000*6+'Development Details'!E7/100*10,"#,##0.0")&amp;" local jobs + "&amp;TEXT('Development Details'!H62/15000*3+'Development Details'!E7/100*6,"#,##0.0")&amp;" apprentice starts")</f>
        <v/>
      </c>
      <c r="F27" s="156"/>
      <c r="G27" s="156"/>
      <c r="H27" s="156"/>
      <c r="I27" s="156"/>
      <c r="J27" s="156"/>
      <c r="P27" s="28"/>
    </row>
    <row r="28" spans="2:16" x14ac:dyDescent="0.2">
      <c r="B28" s="27"/>
      <c r="C28" s="60"/>
      <c r="P28" s="28"/>
    </row>
    <row r="29" spans="2:16" ht="16.5" x14ac:dyDescent="0.25">
      <c r="B29" s="24"/>
      <c r="C29" s="87" t="s">
        <v>146</v>
      </c>
      <c r="D29" s="25"/>
      <c r="E29" s="25"/>
      <c r="F29" s="25"/>
      <c r="G29" s="25"/>
      <c r="H29" s="25"/>
      <c r="I29" s="25"/>
      <c r="J29" s="25"/>
      <c r="K29" s="25"/>
      <c r="L29" s="25"/>
      <c r="M29" s="25"/>
      <c r="N29" s="25"/>
      <c r="O29" s="25"/>
      <c r="P29" s="26"/>
    </row>
    <row r="30" spans="2:16" x14ac:dyDescent="0.2">
      <c r="B30" s="27"/>
      <c r="C30" s="60"/>
      <c r="P30" s="28"/>
    </row>
    <row r="31" spans="2:16" x14ac:dyDescent="0.2">
      <c r="B31" s="27"/>
      <c r="C31" s="60" t="s">
        <v>140</v>
      </c>
      <c r="P31" s="28"/>
    </row>
    <row r="32" spans="2:16" x14ac:dyDescent="0.2">
      <c r="B32" s="27"/>
      <c r="C32" s="60"/>
      <c r="P32" s="28"/>
    </row>
    <row r="33" spans="2:16" x14ac:dyDescent="0.2">
      <c r="B33" s="27"/>
      <c r="C33" s="83" t="s">
        <v>141</v>
      </c>
      <c r="D33" s="75" t="s">
        <v>142</v>
      </c>
      <c r="E33" s="154" t="s">
        <v>147</v>
      </c>
      <c r="F33" s="154"/>
      <c r="G33" s="154"/>
      <c r="H33" s="154"/>
      <c r="I33" s="154"/>
      <c r="J33" s="154"/>
      <c r="K33" s="154"/>
      <c r="L33" s="154"/>
      <c r="M33" s="154"/>
      <c r="P33" s="28"/>
    </row>
    <row r="34" spans="2:16" x14ac:dyDescent="0.2">
      <c r="B34" s="27"/>
      <c r="C34" s="82"/>
      <c r="D34" s="62" t="s">
        <v>142</v>
      </c>
      <c r="E34" s="155" t="str">
        <f>IF(C7="No","",TEXT('Development Details'!E76,"#,##0.0")&amp;" × 33%")</f>
        <v/>
      </c>
      <c r="F34" s="155"/>
      <c r="G34" s="155"/>
      <c r="H34" s="155"/>
      <c r="I34" s="155"/>
      <c r="J34" s="155"/>
      <c r="K34" s="155"/>
      <c r="L34" s="155"/>
      <c r="M34" s="155"/>
      <c r="P34" s="28"/>
    </row>
    <row r="35" spans="2:16" x14ac:dyDescent="0.2">
      <c r="B35" s="27"/>
      <c r="C35" s="59"/>
      <c r="D35" s="63" t="s">
        <v>142</v>
      </c>
      <c r="E35" s="156" t="str">
        <f>IF(C7="No","",TEXT('Development Details'!E76*0.33,"#,##0.0"))</f>
        <v/>
      </c>
      <c r="F35" s="156"/>
      <c r="G35" s="156"/>
      <c r="H35" s="156"/>
      <c r="I35" s="156"/>
      <c r="J35" s="156"/>
      <c r="K35" s="156"/>
      <c r="L35" s="156"/>
      <c r="M35" s="156"/>
      <c r="P35" s="28"/>
    </row>
    <row r="36" spans="2:16" x14ac:dyDescent="0.2">
      <c r="B36" s="27"/>
      <c r="C36" s="60"/>
      <c r="P36" s="28"/>
    </row>
    <row r="37" spans="2:16" x14ac:dyDescent="0.2">
      <c r="B37" s="27"/>
      <c r="C37" s="60" t="s">
        <v>144</v>
      </c>
      <c r="P37" s="28"/>
    </row>
    <row r="38" spans="2:16" x14ac:dyDescent="0.2">
      <c r="B38" s="27"/>
      <c r="C38" s="60"/>
      <c r="P38" s="28"/>
    </row>
    <row r="39" spans="2:16" ht="12.75" customHeight="1" x14ac:dyDescent="0.2">
      <c r="B39" s="27"/>
      <c r="C39" s="83" t="s">
        <v>141</v>
      </c>
      <c r="D39" s="75" t="s">
        <v>142</v>
      </c>
      <c r="E39" s="154" t="s">
        <v>148</v>
      </c>
      <c r="F39" s="154"/>
      <c r="G39" s="154"/>
      <c r="H39" s="154"/>
      <c r="I39" s="154"/>
      <c r="J39" s="32"/>
      <c r="K39" s="32"/>
      <c r="P39" s="28"/>
    </row>
    <row r="40" spans="2:16" x14ac:dyDescent="0.2">
      <c r="B40" s="27"/>
      <c r="C40" s="82"/>
      <c r="D40" s="62" t="s">
        <v>142</v>
      </c>
      <c r="E40" s="155" t="str">
        <f>IF(C7="No","",TEXT('Development Details'!H54,"#,##0")&amp;" / 60")</f>
        <v/>
      </c>
      <c r="F40" s="155"/>
      <c r="G40" s="155"/>
      <c r="H40" s="155"/>
      <c r="I40" s="155"/>
      <c r="P40" s="28"/>
    </row>
    <row r="41" spans="2:16" x14ac:dyDescent="0.2">
      <c r="B41" s="27"/>
      <c r="C41" s="59"/>
      <c r="D41" s="63" t="s">
        <v>142</v>
      </c>
      <c r="E41" s="156" t="str">
        <f>IF(C7="No","",TEXT('Development Details'!H54/60,"#,##0.0")&amp;" local employees / training starts")</f>
        <v/>
      </c>
      <c r="F41" s="156"/>
      <c r="G41" s="156"/>
      <c r="H41" s="156"/>
      <c r="I41" s="156"/>
      <c r="P41" s="28"/>
    </row>
    <row r="42" spans="2:16" x14ac:dyDescent="0.2">
      <c r="B42" s="27"/>
      <c r="C42" s="60"/>
      <c r="P42" s="28"/>
    </row>
    <row r="43" spans="2:16" x14ac:dyDescent="0.2">
      <c r="B43" s="27"/>
      <c r="C43" s="60" t="s">
        <v>111</v>
      </c>
      <c r="P43" s="28"/>
    </row>
    <row r="44" spans="2:16" x14ac:dyDescent="0.2">
      <c r="B44" s="27"/>
      <c r="C44" s="60"/>
      <c r="P44" s="28"/>
    </row>
    <row r="45" spans="2:16" ht="12.75" customHeight="1" x14ac:dyDescent="0.2">
      <c r="B45" s="27"/>
      <c r="C45" s="83" t="s">
        <v>141</v>
      </c>
      <c r="D45" s="75" t="s">
        <v>142</v>
      </c>
      <c r="E45" s="154" t="str">
        <f>IF(C7="No","",TEXT(E35,"#,##0.0")&amp;" + "&amp;TEXT('Development Details'!H54/60,"#,##0.0")&amp;" local employees / training starts")</f>
        <v/>
      </c>
      <c r="F45" s="154"/>
      <c r="G45" s="154"/>
      <c r="H45" s="154"/>
      <c r="I45" s="154"/>
      <c r="J45" s="154"/>
      <c r="K45" s="32"/>
      <c r="P45" s="28"/>
    </row>
    <row r="46" spans="2:16" x14ac:dyDescent="0.2">
      <c r="B46" s="27"/>
      <c r="C46" s="59"/>
      <c r="D46" s="63" t="s">
        <v>142</v>
      </c>
      <c r="E46" s="156" t="str">
        <f>IF(C7="No","",TEXT(E35,"#,##0.0")&amp;" + "&amp;TEXT('Development Details'!H54/60,"#,##0.0")&amp;" local employees / training starts")</f>
        <v/>
      </c>
      <c r="F46" s="156"/>
      <c r="G46" s="156"/>
      <c r="H46" s="156"/>
      <c r="I46" s="156"/>
      <c r="J46" s="156"/>
      <c r="P46" s="28"/>
    </row>
    <row r="47" spans="2:16" x14ac:dyDescent="0.2">
      <c r="B47" s="35"/>
      <c r="C47" s="36"/>
      <c r="D47" s="36"/>
      <c r="E47" s="36"/>
      <c r="F47" s="36"/>
      <c r="G47" s="36"/>
      <c r="H47" s="36"/>
      <c r="I47" s="36"/>
      <c r="J47" s="36"/>
      <c r="K47" s="36"/>
      <c r="L47" s="36"/>
      <c r="M47" s="36"/>
      <c r="N47" s="36"/>
      <c r="O47" s="36"/>
      <c r="P47" s="37"/>
    </row>
    <row r="48" spans="2:16" x14ac:dyDescent="0.2">
      <c r="C48" s="76"/>
    </row>
    <row r="49" spans="3:3" x14ac:dyDescent="0.2">
      <c r="C49" s="12" t="s">
        <v>137</v>
      </c>
    </row>
  </sheetData>
  <sheetProtection algorithmName="SHA-512" hashValue="P7Po76ilhikzkDr0+MG3g5Fv5mHoQo2Co0/2D5uIx75yfCRHEqOFZZCPPyOthK66U4c9uGwH43COq1+4DAtAPg==" saltValue="v3WS1SXxetVFI7OCTuPa5A==" spinCount="100000" sheet="1" selectLockedCells="1"/>
  <mergeCells count="19">
    <mergeCell ref="E45:J45"/>
    <mergeCell ref="E46:J46"/>
    <mergeCell ref="E7:N7"/>
    <mergeCell ref="E13:L13"/>
    <mergeCell ref="E14:L14"/>
    <mergeCell ref="E15:L15"/>
    <mergeCell ref="E33:M33"/>
    <mergeCell ref="E34:M34"/>
    <mergeCell ref="E35:M35"/>
    <mergeCell ref="E39:I39"/>
    <mergeCell ref="E40:I40"/>
    <mergeCell ref="E41:I41"/>
    <mergeCell ref="E26:J26"/>
    <mergeCell ref="E27:J27"/>
    <mergeCell ref="C19:C20"/>
    <mergeCell ref="D19:D20"/>
    <mergeCell ref="E19:J20"/>
    <mergeCell ref="E21:J21"/>
    <mergeCell ref="E22:J22"/>
  </mergeCells>
  <conditionalFormatting sqref="C7">
    <cfRule type="expression" dxfId="13" priority="26">
      <formula>$C$7="Yes"</formula>
    </cfRule>
  </conditionalFormatting>
  <conditionalFormatting sqref="C15:E15 C22:E22 C27:E27 C41:E41 C46:E46">
    <cfRule type="expression" priority="45" stopIfTrue="1">
      <formula>$E$15=""</formula>
    </cfRule>
    <cfRule type="expression" dxfId="12" priority="46">
      <formula>$E$15&gt;0</formula>
    </cfRule>
  </conditionalFormatting>
  <conditionalFormatting sqref="C35:E35">
    <cfRule type="expression" priority="1" stopIfTrue="1">
      <formula>$E$15=""</formula>
    </cfRule>
    <cfRule type="expression" dxfId="11" priority="2">
      <formula>$E$15&gt;0</formula>
    </cfRule>
  </conditionalFormatting>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autoPageBreaks="0"/>
  </sheetPr>
  <dimension ref="B2:P61"/>
  <sheetViews>
    <sheetView workbookViewId="0">
      <selection activeCell="M38" sqref="M38:M39"/>
    </sheetView>
  </sheetViews>
  <sheetFormatPr defaultRowHeight="12.75" x14ac:dyDescent="0.2"/>
  <cols>
    <col min="1" max="2" width="2.7109375" customWidth="1"/>
    <col min="16" max="16" width="2.7109375" customWidth="1"/>
  </cols>
  <sheetData>
    <row r="2" spans="2:16" x14ac:dyDescent="0.2">
      <c r="B2" s="24"/>
      <c r="C2" s="25"/>
      <c r="D2" s="25"/>
      <c r="E2" s="25"/>
      <c r="F2" s="25"/>
      <c r="G2" s="25"/>
      <c r="H2" s="25"/>
      <c r="I2" s="25"/>
      <c r="J2" s="25"/>
      <c r="K2" s="25"/>
      <c r="L2" s="25"/>
      <c r="M2" s="25"/>
      <c r="N2" s="25"/>
      <c r="O2" s="25"/>
      <c r="P2" s="26"/>
    </row>
    <row r="3" spans="2:16" ht="20.25" thickBot="1" x14ac:dyDescent="0.35">
      <c r="B3" s="29"/>
      <c r="C3" s="30" t="s">
        <v>149</v>
      </c>
      <c r="D3" s="30"/>
      <c r="E3" s="30"/>
      <c r="F3" s="30"/>
      <c r="G3" s="30"/>
      <c r="H3" s="30"/>
      <c r="I3" s="30"/>
      <c r="J3" s="30"/>
      <c r="K3" s="30"/>
      <c r="L3" s="30"/>
      <c r="M3" s="30"/>
      <c r="N3" s="30"/>
      <c r="O3" s="30"/>
      <c r="P3" s="31"/>
    </row>
    <row r="4" spans="2:16" ht="13.5" thickTop="1" x14ac:dyDescent="0.2">
      <c r="B4" s="27"/>
      <c r="P4" s="28"/>
    </row>
    <row r="5" spans="2:16" ht="16.5" x14ac:dyDescent="0.25">
      <c r="B5" s="27"/>
      <c r="C5" s="3" t="s">
        <v>134</v>
      </c>
      <c r="D5" s="3"/>
      <c r="E5" s="3"/>
      <c r="F5" s="3"/>
      <c r="G5" s="3"/>
      <c r="H5" s="3"/>
      <c r="I5" s="3"/>
      <c r="J5" s="3"/>
      <c r="K5" s="3"/>
      <c r="L5" s="3"/>
      <c r="M5" s="3"/>
      <c r="P5" s="28"/>
    </row>
    <row r="6" spans="2:16" x14ac:dyDescent="0.2">
      <c r="B6" s="27"/>
      <c r="P6" s="28"/>
    </row>
    <row r="7" spans="2:16" x14ac:dyDescent="0.2">
      <c r="B7" s="27"/>
      <c r="C7" s="59" t="str">
        <f>IF('Development Details'!H70&gt;1000,"Yes","No")</f>
        <v>No</v>
      </c>
      <c r="D7" s="1" t="s">
        <v>135</v>
      </c>
      <c r="E7" s="148" t="str">
        <f>IF(C7="Yes","The development has more than 1,000m² of office space","The development does not have more than 1,000m² of office space")</f>
        <v>The development does not have more than 1,000m² of office space</v>
      </c>
      <c r="F7" s="148"/>
      <c r="G7" s="148"/>
      <c r="H7" s="148"/>
      <c r="I7" s="148"/>
      <c r="J7" s="148"/>
      <c r="K7" s="148"/>
      <c r="P7" s="28"/>
    </row>
    <row r="8" spans="2:16" x14ac:dyDescent="0.2">
      <c r="B8" s="27"/>
      <c r="P8" s="28"/>
    </row>
    <row r="9" spans="2:16" ht="16.5" x14ac:dyDescent="0.25">
      <c r="B9" s="27"/>
      <c r="C9" s="3" t="s">
        <v>150</v>
      </c>
      <c r="P9" s="28"/>
    </row>
    <row r="10" spans="2:16" x14ac:dyDescent="0.2">
      <c r="B10" s="27"/>
      <c r="P10" s="28"/>
    </row>
    <row r="11" spans="2:16" ht="12.75" customHeight="1" x14ac:dyDescent="0.2">
      <c r="B11" s="27"/>
      <c r="C11" s="152" t="s">
        <v>151</v>
      </c>
      <c r="D11" s="152"/>
      <c r="E11" s="152"/>
      <c r="F11" s="75" t="s">
        <v>142</v>
      </c>
      <c r="G11" s="152" t="s">
        <v>152</v>
      </c>
      <c r="H11" s="152"/>
      <c r="I11" s="152"/>
      <c r="P11" s="28"/>
    </row>
    <row r="12" spans="2:16" x14ac:dyDescent="0.2">
      <c r="B12" s="27"/>
      <c r="C12" s="155"/>
      <c r="D12" s="155"/>
      <c r="E12" s="155"/>
      <c r="F12" s="62" t="s">
        <v>142</v>
      </c>
      <c r="G12" s="155" t="str">
        <f>IF(C7="No","",TEXT('Development Details'!H70,"#,##0")&amp;" × 10%")</f>
        <v/>
      </c>
      <c r="H12" s="155"/>
      <c r="I12" s="155"/>
      <c r="P12" s="28"/>
    </row>
    <row r="13" spans="2:16" x14ac:dyDescent="0.2">
      <c r="B13" s="27"/>
      <c r="C13" s="148"/>
      <c r="D13" s="148"/>
      <c r="E13" s="148"/>
      <c r="F13" s="63" t="s">
        <v>142</v>
      </c>
      <c r="G13" s="161" t="str">
        <f>IF(C7="No","",TEXT('Development Details'!H70*0.1,"#,##0"))</f>
        <v/>
      </c>
      <c r="H13" s="161"/>
      <c r="I13" s="161"/>
      <c r="P13" s="28"/>
    </row>
    <row r="14" spans="2:16" x14ac:dyDescent="0.2">
      <c r="B14" s="27"/>
      <c r="P14" s="28"/>
    </row>
    <row r="15" spans="2:16" ht="16.5" x14ac:dyDescent="0.25">
      <c r="B15" s="27"/>
      <c r="C15" s="3" t="s">
        <v>153</v>
      </c>
      <c r="P15" s="28"/>
    </row>
    <row r="16" spans="2:16" x14ac:dyDescent="0.2">
      <c r="B16" s="27"/>
      <c r="P16" s="28"/>
    </row>
    <row r="17" spans="2:16" x14ac:dyDescent="0.2">
      <c r="B17" s="27"/>
      <c r="C17" t="s">
        <v>154</v>
      </c>
      <c r="G17" s="59" t="str">
        <f>IF(C7="Yes","Yes","No")</f>
        <v>No</v>
      </c>
      <c r="P17" s="28"/>
    </row>
    <row r="18" spans="2:16" x14ac:dyDescent="0.2">
      <c r="B18" s="27"/>
      <c r="P18" s="28"/>
    </row>
    <row r="19" spans="2:16" x14ac:dyDescent="0.2">
      <c r="B19" s="27"/>
      <c r="P19" s="28"/>
    </row>
    <row r="20" spans="2:16" x14ac:dyDescent="0.2">
      <c r="B20" s="24"/>
      <c r="C20" s="25"/>
      <c r="D20" s="25"/>
      <c r="E20" s="25"/>
      <c r="F20" s="25"/>
      <c r="G20" s="25"/>
      <c r="H20" s="25"/>
      <c r="I20" s="25"/>
      <c r="J20" s="25"/>
      <c r="K20" s="25"/>
      <c r="L20" s="25"/>
      <c r="M20" s="25"/>
      <c r="N20" s="25"/>
      <c r="O20" s="25"/>
      <c r="P20" s="26"/>
    </row>
    <row r="21" spans="2:16" ht="20.25" thickBot="1" x14ac:dyDescent="0.35">
      <c r="B21" s="29"/>
      <c r="C21" s="30" t="s">
        <v>155</v>
      </c>
      <c r="D21" s="30"/>
      <c r="E21" s="30"/>
      <c r="F21" s="30"/>
      <c r="G21" s="30"/>
      <c r="H21" s="30"/>
      <c r="I21" s="30"/>
      <c r="J21" s="30"/>
      <c r="K21" s="30"/>
      <c r="L21" s="30"/>
      <c r="M21" s="30"/>
      <c r="N21" s="30"/>
      <c r="O21" s="30"/>
      <c r="P21" s="31"/>
    </row>
    <row r="22" spans="2:16" ht="13.5" thickTop="1" x14ac:dyDescent="0.2">
      <c r="B22" s="27"/>
      <c r="P22" s="28"/>
    </row>
    <row r="23" spans="2:16" ht="16.5" x14ac:dyDescent="0.25">
      <c r="B23" s="27"/>
      <c r="C23" s="3" t="s">
        <v>134</v>
      </c>
      <c r="P23" s="28"/>
    </row>
    <row r="24" spans="2:16" x14ac:dyDescent="0.2">
      <c r="B24" s="27"/>
      <c r="P24" s="28"/>
    </row>
    <row r="25" spans="2:16" x14ac:dyDescent="0.2">
      <c r="B25" s="27"/>
      <c r="C25" s="59" t="str">
        <f>IF('Development Details'!E81&gt;0,"Yes","No")</f>
        <v>No</v>
      </c>
      <c r="D25" s="1" t="s">
        <v>135</v>
      </c>
      <c r="E25" s="59" t="str">
        <f>IF(C25="Yes", "There is a zero carbon shortfall", "There is no zero carbon shortfall")</f>
        <v>There is no zero carbon shortfall</v>
      </c>
      <c r="F25" s="59"/>
      <c r="G25" s="59"/>
      <c r="P25" s="28"/>
    </row>
    <row r="26" spans="2:16" x14ac:dyDescent="0.2">
      <c r="B26" s="27"/>
      <c r="P26" s="28"/>
    </row>
    <row r="27" spans="2:16" ht="16.5" x14ac:dyDescent="0.25">
      <c r="B27" s="27"/>
      <c r="C27" s="3" t="s">
        <v>62</v>
      </c>
      <c r="P27" s="28"/>
    </row>
    <row r="28" spans="2:16" x14ac:dyDescent="0.2">
      <c r="B28" s="27"/>
      <c r="P28" s="28"/>
    </row>
    <row r="29" spans="2:16" x14ac:dyDescent="0.2">
      <c r="B29" s="27"/>
      <c r="C29" s="160" t="s">
        <v>156</v>
      </c>
      <c r="D29" s="160"/>
      <c r="E29" s="85" t="s">
        <v>142</v>
      </c>
      <c r="F29" s="160" t="s">
        <v>157</v>
      </c>
      <c r="G29" s="160"/>
      <c r="H29" s="160"/>
      <c r="I29" s="160"/>
      <c r="J29" s="160"/>
      <c r="K29" s="160"/>
      <c r="L29" s="160"/>
      <c r="M29" s="160"/>
      <c r="P29" s="28"/>
    </row>
    <row r="30" spans="2:16" x14ac:dyDescent="0.2">
      <c r="B30" s="27"/>
      <c r="C30" s="155"/>
      <c r="D30" s="155"/>
      <c r="E30" s="86" t="s">
        <v>142</v>
      </c>
      <c r="F30" s="155" t="str">
        <f>IF(C25="No","",TEXT('Development Details'!E81,"#,##0.00")&amp;" tonnes of carbon dioxide per year × £95 × 30 years")</f>
        <v/>
      </c>
      <c r="G30" s="155"/>
      <c r="H30" s="155"/>
      <c r="I30" s="155"/>
      <c r="J30" s="155"/>
      <c r="K30" s="155"/>
      <c r="L30" s="155"/>
      <c r="M30" s="155"/>
      <c r="P30" s="28"/>
    </row>
    <row r="31" spans="2:16" x14ac:dyDescent="0.2">
      <c r="B31" s="27"/>
      <c r="C31" s="148"/>
      <c r="D31" s="148"/>
      <c r="E31" s="59" t="s">
        <v>142</v>
      </c>
      <c r="F31" s="161" t="str">
        <f>IF(F30="","",'Development Details'!E81*59*30)</f>
        <v/>
      </c>
      <c r="G31" s="161"/>
      <c r="H31" s="161"/>
      <c r="I31" s="161"/>
      <c r="J31" s="161"/>
      <c r="K31" s="161"/>
      <c r="L31" s="161"/>
      <c r="M31" s="161"/>
      <c r="P31" s="28"/>
    </row>
    <row r="32" spans="2:16" x14ac:dyDescent="0.2">
      <c r="B32" s="27"/>
      <c r="P32" s="28"/>
    </row>
    <row r="33" spans="2:16" x14ac:dyDescent="0.2">
      <c r="B33" s="24"/>
      <c r="C33" s="25"/>
      <c r="D33" s="25"/>
      <c r="E33" s="25"/>
      <c r="F33" s="25"/>
      <c r="G33" s="25"/>
      <c r="H33" s="25"/>
      <c r="I33" s="25"/>
      <c r="J33" s="25"/>
      <c r="K33" s="25"/>
      <c r="L33" s="25"/>
      <c r="M33" s="25"/>
      <c r="N33" s="25"/>
      <c r="O33" s="25"/>
      <c r="P33" s="26"/>
    </row>
    <row r="34" spans="2:16" ht="20.25" thickBot="1" x14ac:dyDescent="0.35">
      <c r="B34" s="29"/>
      <c r="C34" s="30" t="s">
        <v>158</v>
      </c>
      <c r="D34" s="30"/>
      <c r="E34" s="30"/>
      <c r="F34" s="30"/>
      <c r="G34" s="30"/>
      <c r="H34" s="30"/>
      <c r="I34" s="30"/>
      <c r="J34" s="30"/>
      <c r="K34" s="30"/>
      <c r="L34" s="30"/>
      <c r="M34" s="30"/>
      <c r="N34" s="30"/>
      <c r="O34" s="30"/>
      <c r="P34" s="31"/>
    </row>
    <row r="35" spans="2:16" ht="13.5" thickTop="1" x14ac:dyDescent="0.2">
      <c r="B35" s="27"/>
      <c r="P35" s="28"/>
    </row>
    <row r="36" spans="2:16" ht="16.5" x14ac:dyDescent="0.25">
      <c r="B36" s="27"/>
      <c r="C36" s="3" t="s">
        <v>134</v>
      </c>
      <c r="P36" s="28"/>
    </row>
    <row r="37" spans="2:16" x14ac:dyDescent="0.2">
      <c r="B37" s="27"/>
      <c r="P37" s="28"/>
    </row>
    <row r="38" spans="2:16" x14ac:dyDescent="0.2">
      <c r="B38" s="27"/>
      <c r="C38" s="157" t="s">
        <v>159</v>
      </c>
      <c r="D38" s="157"/>
      <c r="E38" s="157"/>
      <c r="F38" s="157"/>
      <c r="G38" s="157"/>
      <c r="H38" s="157"/>
      <c r="I38" s="157"/>
      <c r="J38" s="157"/>
      <c r="K38" s="157"/>
      <c r="L38" s="157"/>
      <c r="M38" s="158"/>
      <c r="P38" s="28"/>
    </row>
    <row r="39" spans="2:16" x14ac:dyDescent="0.2">
      <c r="B39" s="27"/>
      <c r="C39" s="157"/>
      <c r="D39" s="157"/>
      <c r="E39" s="157"/>
      <c r="F39" s="157"/>
      <c r="G39" s="157"/>
      <c r="H39" s="157"/>
      <c r="I39" s="157"/>
      <c r="J39" s="157"/>
      <c r="K39" s="157"/>
      <c r="L39" s="157"/>
      <c r="M39" s="158"/>
      <c r="P39" s="28"/>
    </row>
    <row r="40" spans="2:16" x14ac:dyDescent="0.2">
      <c r="B40" s="27"/>
      <c r="P40" s="28"/>
    </row>
    <row r="41" spans="2:16" x14ac:dyDescent="0.2">
      <c r="B41" s="27"/>
      <c r="C41" s="157" t="s">
        <v>160</v>
      </c>
      <c r="D41" s="157"/>
      <c r="E41" s="157"/>
      <c r="F41" s="159" t="str">
        <f>IF(ISBLANK(M38),Inputs_still_required,M38)</f>
        <v>Inputs still required</v>
      </c>
      <c r="P41" s="28"/>
    </row>
    <row r="42" spans="2:16" x14ac:dyDescent="0.2">
      <c r="B42" s="27"/>
      <c r="C42" s="157"/>
      <c r="D42" s="157"/>
      <c r="E42" s="157"/>
      <c r="F42" s="159"/>
      <c r="P42" s="28"/>
    </row>
    <row r="43" spans="2:16" x14ac:dyDescent="0.2">
      <c r="B43" s="35"/>
      <c r="C43" s="36"/>
      <c r="D43" s="36"/>
      <c r="E43" s="36"/>
      <c r="F43" s="36"/>
      <c r="G43" s="36"/>
      <c r="H43" s="36"/>
      <c r="I43" s="36"/>
      <c r="J43" s="36"/>
      <c r="K43" s="36"/>
      <c r="L43" s="36"/>
      <c r="M43" s="36"/>
      <c r="N43" s="36"/>
      <c r="O43" s="36"/>
      <c r="P43" s="37"/>
    </row>
    <row r="45" spans="2:16" x14ac:dyDescent="0.2">
      <c r="C45" s="12" t="s">
        <v>137</v>
      </c>
    </row>
    <row r="61" spans="3:3" x14ac:dyDescent="0.2">
      <c r="C61" s="76"/>
    </row>
  </sheetData>
  <sheetProtection algorithmName="SHA-512" hashValue="mncHD2Q7uhG1hSBzJlW7GzmyDnzuijMTlCBb2N/qmdg8tQ4+Xu/7qkGZ5UhhoQia0FaZEHRl137cDSqLAIi8mw==" saltValue="zzYRNt/CXZeefjzi8TYIBQ==" spinCount="100000" sheet="1" selectLockedCells="1"/>
  <mergeCells count="17">
    <mergeCell ref="E7:K7"/>
    <mergeCell ref="C11:E11"/>
    <mergeCell ref="C12:E12"/>
    <mergeCell ref="C13:E13"/>
    <mergeCell ref="G11:I11"/>
    <mergeCell ref="G12:I12"/>
    <mergeCell ref="G13:I13"/>
    <mergeCell ref="C38:L39"/>
    <mergeCell ref="M38:M39"/>
    <mergeCell ref="F41:F42"/>
    <mergeCell ref="C41:E42"/>
    <mergeCell ref="C29:D29"/>
    <mergeCell ref="F29:M29"/>
    <mergeCell ref="C30:D30"/>
    <mergeCell ref="F30:M30"/>
    <mergeCell ref="C31:D31"/>
    <mergeCell ref="F31:M31"/>
  </mergeCells>
  <conditionalFormatting sqref="C7">
    <cfRule type="expression" dxfId="10" priority="16">
      <formula>$C$7="Yes"</formula>
    </cfRule>
  </conditionalFormatting>
  <conditionalFormatting sqref="C13 F13:G13">
    <cfRule type="expression" priority="8" stopIfTrue="1">
      <formula>$C$7="No"</formula>
    </cfRule>
    <cfRule type="expression" dxfId="9" priority="9">
      <formula>$C$7="Yes"</formula>
    </cfRule>
  </conditionalFormatting>
  <conditionalFormatting sqref="C25">
    <cfRule type="expression" dxfId="8" priority="5">
      <formula>$C$25="Yes"</formula>
    </cfRule>
  </conditionalFormatting>
  <conditionalFormatting sqref="C31 E31:F31">
    <cfRule type="expression" dxfId="7" priority="4">
      <formula>$C$25="Yes"</formula>
    </cfRule>
  </conditionalFormatting>
  <conditionalFormatting sqref="F41">
    <cfRule type="expression" dxfId="6" priority="1">
      <formula>$F$41="Yes"</formula>
    </cfRule>
  </conditionalFormatting>
  <conditionalFormatting sqref="G17">
    <cfRule type="expression" dxfId="5" priority="6">
      <formula>$C$7="Yes"</formula>
    </cfRule>
  </conditionalFormatting>
  <pageMargins left="0.39370078740157483" right="0.39370078740157483" top="0.39370078740157483" bottom="0.39370078740157483" header="0.19685039370078741" footer="0.19685039370078741"/>
  <pageSetup paperSize="9" orientation="landscape" r:id="rId1"/>
  <headerFooter>
    <oddHeader>&amp;L&amp;"Calibri"&amp;10&amp;K000000Official&amp;1#_x000D_&amp;"Calibri"&amp;11&amp;K000000&amp;9&amp;F</oddHeader>
    <oddFooter>&amp;R&amp;9Page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Valid responses are 'Yes' or 'No'" xr:uid="{45074910-30DB-4B60-BD6B-ECE90AA41515}">
          <x14:formula1>
            <xm:f>'Lookup Yes and No'!$A$1:$A$2</xm:f>
          </x14:formula1>
          <xm:sqref>M38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pageSetUpPr autoPageBreaks="0"/>
  </sheetPr>
  <dimension ref="B2:R66"/>
  <sheetViews>
    <sheetView workbookViewId="0">
      <selection activeCell="E21" sqref="E21:I21"/>
    </sheetView>
  </sheetViews>
  <sheetFormatPr defaultColWidth="9.140625" defaultRowHeight="12.75" x14ac:dyDescent="0.2"/>
  <cols>
    <col min="1" max="2" width="2.7109375" customWidth="1"/>
    <col min="3" max="8" width="9.140625" customWidth="1"/>
    <col min="12" max="12" width="9.140625" customWidth="1"/>
    <col min="16" max="16" width="2.7109375" customWidth="1"/>
  </cols>
  <sheetData>
    <row r="2" spans="2:16" x14ac:dyDescent="0.2">
      <c r="B2" s="24"/>
      <c r="C2" s="25"/>
      <c r="D2" s="25"/>
      <c r="E2" s="25"/>
      <c r="F2" s="25"/>
      <c r="G2" s="25"/>
      <c r="H2" s="25"/>
      <c r="I2" s="25"/>
      <c r="J2" s="25"/>
      <c r="K2" s="25"/>
      <c r="L2" s="25"/>
      <c r="M2" s="25"/>
      <c r="N2" s="25"/>
      <c r="O2" s="25"/>
      <c r="P2" s="26"/>
    </row>
    <row r="3" spans="2:16" ht="20.25" thickBot="1" x14ac:dyDescent="0.35">
      <c r="B3" s="29"/>
      <c r="C3" s="30" t="s">
        <v>161</v>
      </c>
      <c r="D3" s="30"/>
      <c r="E3" s="30"/>
      <c r="F3" s="30"/>
      <c r="G3" s="30"/>
      <c r="H3" s="30"/>
      <c r="I3" s="30"/>
      <c r="J3" s="30"/>
      <c r="K3" s="30"/>
      <c r="L3" s="30"/>
      <c r="M3" s="30"/>
      <c r="N3" s="30"/>
      <c r="O3" s="30"/>
      <c r="P3" s="31"/>
    </row>
    <row r="4" spans="2:16" ht="13.5" thickTop="1" x14ac:dyDescent="0.2">
      <c r="B4" s="27"/>
      <c r="P4" s="28"/>
    </row>
    <row r="5" spans="2:16" ht="16.5" x14ac:dyDescent="0.25">
      <c r="B5" s="27"/>
      <c r="C5" s="163" t="s">
        <v>134</v>
      </c>
      <c r="D5" s="163"/>
      <c r="E5" s="163"/>
      <c r="F5" s="163"/>
      <c r="G5" s="163"/>
      <c r="H5" s="163"/>
      <c r="I5" s="163"/>
      <c r="J5" s="163"/>
      <c r="K5" s="163"/>
      <c r="L5" s="163"/>
      <c r="M5" s="163"/>
      <c r="N5" s="163"/>
      <c r="P5" s="28"/>
    </row>
    <row r="6" spans="2:16" x14ac:dyDescent="0.2">
      <c r="B6" s="27"/>
      <c r="P6" s="28"/>
    </row>
    <row r="7" spans="2:16" x14ac:dyDescent="0.2">
      <c r="B7" s="27"/>
      <c r="C7" s="67" t="s">
        <v>162</v>
      </c>
      <c r="D7" s="1" t="s">
        <v>135</v>
      </c>
      <c r="E7" s="148" t="s">
        <v>163</v>
      </c>
      <c r="F7" s="148"/>
      <c r="G7" s="148"/>
      <c r="H7" s="148"/>
      <c r="P7" s="28"/>
    </row>
    <row r="8" spans="2:16" x14ac:dyDescent="0.2">
      <c r="B8" s="27"/>
      <c r="P8" s="28"/>
    </row>
    <row r="9" spans="2:16" ht="16.5" x14ac:dyDescent="0.25">
      <c r="B9" s="24"/>
      <c r="C9" s="57" t="s">
        <v>164</v>
      </c>
      <c r="D9" s="57"/>
      <c r="E9" s="57"/>
      <c r="F9" s="57"/>
      <c r="G9" s="57"/>
      <c r="H9" s="57"/>
      <c r="I9" s="57"/>
      <c r="J9" s="57"/>
      <c r="K9" s="57"/>
      <c r="L9" s="57"/>
      <c r="M9" s="57"/>
      <c r="N9" s="57"/>
      <c r="O9" s="25"/>
      <c r="P9" s="26"/>
    </row>
    <row r="10" spans="2:16" x14ac:dyDescent="0.2">
      <c r="B10" s="27"/>
      <c r="P10" s="28"/>
    </row>
    <row r="11" spans="2:16" ht="12.75" customHeight="1" x14ac:dyDescent="0.2">
      <c r="B11" s="27"/>
      <c r="C11" s="172" t="s">
        <v>165</v>
      </c>
      <c r="D11" s="172"/>
      <c r="E11" s="153" t="s">
        <v>142</v>
      </c>
      <c r="F11" s="154" t="s">
        <v>166</v>
      </c>
      <c r="G11" s="154"/>
      <c r="H11" s="32"/>
      <c r="I11" s="169" t="s">
        <v>167</v>
      </c>
      <c r="J11" s="169"/>
      <c r="K11" s="153" t="s">
        <v>142</v>
      </c>
      <c r="L11" s="170" t="s">
        <v>168</v>
      </c>
      <c r="M11" s="170"/>
      <c r="N11" s="170"/>
      <c r="P11" s="64"/>
    </row>
    <row r="12" spans="2:16" x14ac:dyDescent="0.2">
      <c r="B12" s="27"/>
      <c r="C12" s="172"/>
      <c r="D12" s="172"/>
      <c r="E12" s="153"/>
      <c r="F12" s="154"/>
      <c r="G12" s="154"/>
      <c r="H12" s="32"/>
      <c r="I12" s="169"/>
      <c r="J12" s="169"/>
      <c r="K12" s="153"/>
      <c r="L12" s="170"/>
      <c r="M12" s="170"/>
      <c r="N12" s="170"/>
      <c r="P12" s="64"/>
    </row>
    <row r="13" spans="2:16" x14ac:dyDescent="0.2">
      <c r="B13" s="27"/>
      <c r="C13" s="209"/>
      <c r="D13" s="209"/>
      <c r="E13" s="173" t="s">
        <v>142</v>
      </c>
      <c r="F13" s="211" t="str">
        <f>IF(K29=Inputs_still_required,Inputs_still_required,TEXT(D27,"#,##0.0")&amp;" hours × £"&amp;TEXT(C21,"#,##0.00")&amp;" per hour")</f>
        <v>Inputs still required</v>
      </c>
      <c r="G13" s="211"/>
      <c r="I13" s="171"/>
      <c r="J13" s="171"/>
      <c r="K13" s="173" t="s">
        <v>142</v>
      </c>
      <c r="L13" s="174" t="str">
        <f>IF(K29=Inputs_still_required,Inputs_still_required,TEXT(F15,"£#,##0")&amp;" × "&amp;IF(D58=1,1,TEXT(D58,"#,##0.000")))</f>
        <v>Inputs still required</v>
      </c>
      <c r="M13" s="174"/>
      <c r="N13" s="174"/>
      <c r="P13" s="28"/>
    </row>
    <row r="14" spans="2:16" x14ac:dyDescent="0.2">
      <c r="B14" s="27"/>
      <c r="C14" s="155"/>
      <c r="D14" s="155"/>
      <c r="E14" s="173"/>
      <c r="F14" s="211"/>
      <c r="G14" s="211"/>
      <c r="I14" s="171"/>
      <c r="J14" s="171"/>
      <c r="K14" s="173"/>
      <c r="L14" s="174"/>
      <c r="M14" s="174"/>
      <c r="N14" s="174"/>
      <c r="P14" s="28"/>
    </row>
    <row r="15" spans="2:16" x14ac:dyDescent="0.2">
      <c r="B15" s="27"/>
      <c r="C15" s="148"/>
      <c r="D15" s="148"/>
      <c r="E15" s="63" t="s">
        <v>142</v>
      </c>
      <c r="F15" s="161" t="str">
        <f>IF(K29=Inputs_still_required,Inputs_still_required,(D27*C21))</f>
        <v>Inputs still required</v>
      </c>
      <c r="G15" s="161"/>
      <c r="I15" s="59"/>
      <c r="J15" s="59"/>
      <c r="K15" s="63" t="s">
        <v>142</v>
      </c>
      <c r="L15" s="161" t="str">
        <f>IF(K29=Inputs_still_required,Inputs_still_required,F15*D58)</f>
        <v>Inputs still required</v>
      </c>
      <c r="M15" s="161"/>
      <c r="N15" s="161"/>
      <c r="P15" s="28"/>
    </row>
    <row r="16" spans="2:16" x14ac:dyDescent="0.2">
      <c r="B16" s="27"/>
      <c r="P16" s="28"/>
    </row>
    <row r="17" spans="2:16" ht="16.5" x14ac:dyDescent="0.25">
      <c r="B17" s="24"/>
      <c r="C17" s="57" t="s">
        <v>169</v>
      </c>
      <c r="D17" s="57"/>
      <c r="E17" s="57"/>
      <c r="F17" s="57"/>
      <c r="G17" s="57"/>
      <c r="H17" s="57"/>
      <c r="I17" s="57"/>
      <c r="J17" s="57"/>
      <c r="K17" s="57"/>
      <c r="L17" s="57"/>
      <c r="M17" s="57"/>
      <c r="N17" s="57"/>
      <c r="O17" s="25"/>
      <c r="P17" s="26"/>
    </row>
    <row r="18" spans="2:16" x14ac:dyDescent="0.2">
      <c r="B18" s="27"/>
      <c r="P18" s="28"/>
    </row>
    <row r="19" spans="2:16" x14ac:dyDescent="0.2">
      <c r="B19" s="27"/>
      <c r="C19" s="53" t="s">
        <v>170</v>
      </c>
      <c r="D19" s="53"/>
      <c r="E19" s="53"/>
      <c r="F19" s="53"/>
      <c r="G19" s="53"/>
      <c r="H19" s="53"/>
      <c r="I19" s="53"/>
      <c r="J19" s="53"/>
      <c r="K19" s="53"/>
      <c r="L19" s="53"/>
      <c r="M19" s="53"/>
      <c r="N19" s="53"/>
      <c r="P19" s="28"/>
    </row>
    <row r="20" spans="2:16" x14ac:dyDescent="0.2">
      <c r="B20" s="27"/>
      <c r="P20" s="28"/>
    </row>
    <row r="21" spans="2:16" x14ac:dyDescent="0.2">
      <c r="B21" s="27"/>
      <c r="C21" s="73">
        <v>146</v>
      </c>
      <c r="D21" t="s">
        <v>171</v>
      </c>
      <c r="E21" s="212" t="s">
        <v>172</v>
      </c>
      <c r="F21" s="212"/>
      <c r="G21" s="212"/>
      <c r="H21" s="212"/>
      <c r="I21" s="212"/>
      <c r="P21" s="28"/>
    </row>
    <row r="22" spans="2:16" x14ac:dyDescent="0.2">
      <c r="B22" s="27"/>
      <c r="P22" s="28"/>
    </row>
    <row r="23" spans="2:16" x14ac:dyDescent="0.2">
      <c r="B23" s="27"/>
      <c r="C23" s="53" t="s">
        <v>173</v>
      </c>
      <c r="D23" s="53"/>
      <c r="E23" s="53"/>
      <c r="F23" s="53"/>
      <c r="G23" s="53"/>
      <c r="H23" s="53"/>
      <c r="I23" s="53"/>
      <c r="J23" s="53"/>
      <c r="K23" s="53"/>
      <c r="L23" s="53"/>
      <c r="M23" s="53"/>
      <c r="N23" s="53"/>
      <c r="P23" s="28"/>
    </row>
    <row r="24" spans="2:16" x14ac:dyDescent="0.2">
      <c r="B24" s="27"/>
      <c r="P24" s="28"/>
    </row>
    <row r="25" spans="2:16" ht="12.75" customHeight="1" x14ac:dyDescent="0.2">
      <c r="B25" s="27"/>
      <c r="C25" s="61" t="s">
        <v>142</v>
      </c>
      <c r="D25" s="210" t="s">
        <v>174</v>
      </c>
      <c r="E25" s="210"/>
      <c r="F25" s="210"/>
      <c r="G25" s="210"/>
      <c r="H25" s="162" t="s">
        <v>175</v>
      </c>
      <c r="I25" s="162"/>
      <c r="J25" s="162"/>
      <c r="K25" s="162"/>
      <c r="P25" s="28"/>
    </row>
    <row r="26" spans="2:16" x14ac:dyDescent="0.2">
      <c r="B26" s="27"/>
      <c r="C26" s="62" t="s">
        <v>142</v>
      </c>
      <c r="D26" s="191" t="str">
        <f>IF(K29=Inputs_still_required,Inputs_still_required,"("&amp;K29&amp;" + ("&amp;K30&amp;" × 1.5) + ("&amp;K31&amp;" × 1.5) + ("&amp;K32&amp;" × 4))")</f>
        <v>Inputs still required</v>
      </c>
      <c r="E26" s="191"/>
      <c r="F26" s="191"/>
      <c r="G26" s="191"/>
      <c r="H26" s="162"/>
      <c r="I26" s="162"/>
      <c r="J26" s="162"/>
      <c r="K26" s="162"/>
      <c r="P26" s="28"/>
    </row>
    <row r="27" spans="2:16" x14ac:dyDescent="0.2">
      <c r="B27" s="27"/>
      <c r="C27" s="63" t="s">
        <v>142</v>
      </c>
      <c r="D27" s="156" t="str">
        <f>IF(D26=Inputs_still_required,Inputs_still_required,TEXT((K29+(K30*1.5)+(K31*1.5)+(K32*4)),"#,##0.0"))</f>
        <v>Inputs still required</v>
      </c>
      <c r="E27" s="156"/>
      <c r="F27" s="156"/>
      <c r="G27" s="156"/>
      <c r="H27" s="162"/>
      <c r="I27" s="162"/>
      <c r="J27" s="162"/>
      <c r="K27" s="162"/>
      <c r="P27" s="28"/>
    </row>
    <row r="28" spans="2:16" ht="13.5" thickBot="1" x14ac:dyDescent="0.25">
      <c r="B28" s="27"/>
      <c r="P28" s="28"/>
    </row>
    <row r="29" spans="2:16" x14ac:dyDescent="0.2">
      <c r="B29" s="27"/>
      <c r="C29" s="15" t="s">
        <v>21</v>
      </c>
      <c r="D29" s="139" t="s">
        <v>176</v>
      </c>
      <c r="E29" s="139"/>
      <c r="F29" s="139"/>
      <c r="G29" s="139"/>
      <c r="H29" s="139"/>
      <c r="I29" s="139"/>
      <c r="J29" s="139"/>
      <c r="K29" s="192" t="str">
        <f>IF('Lookup Development Size'!C2=Inputs_still_required,Inputs_still_required,VLOOKUP('Lookup Development Size'!C2,C41:L51,9,0))</f>
        <v>Inputs still required</v>
      </c>
      <c r="L29" s="192"/>
      <c r="P29" s="28"/>
    </row>
    <row r="30" spans="2:16" x14ac:dyDescent="0.2">
      <c r="B30" s="27"/>
      <c r="C30" s="14" t="s">
        <v>28</v>
      </c>
      <c r="D30" s="128" t="s">
        <v>177</v>
      </c>
      <c r="E30" s="128"/>
      <c r="F30" s="128"/>
      <c r="G30" s="128"/>
      <c r="H30" s="128"/>
      <c r="I30" s="128"/>
      <c r="J30" s="128"/>
      <c r="K30" s="193"/>
      <c r="L30" s="193"/>
      <c r="P30" s="28"/>
    </row>
    <row r="31" spans="2:16" x14ac:dyDescent="0.2">
      <c r="B31" s="27"/>
      <c r="C31" s="14" t="s">
        <v>32</v>
      </c>
      <c r="D31" s="128" t="s">
        <v>178</v>
      </c>
      <c r="E31" s="128"/>
      <c r="F31" s="128"/>
      <c r="G31" s="128"/>
      <c r="H31" s="128"/>
      <c r="I31" s="128"/>
      <c r="J31" s="128"/>
      <c r="K31" s="193"/>
      <c r="L31" s="193"/>
      <c r="P31" s="28"/>
    </row>
    <row r="32" spans="2:16" ht="13.5" thickBot="1" x14ac:dyDescent="0.25">
      <c r="B32" s="27"/>
      <c r="C32" s="16" t="s">
        <v>46</v>
      </c>
      <c r="D32" s="129" t="s">
        <v>179</v>
      </c>
      <c r="E32" s="129"/>
      <c r="F32" s="129"/>
      <c r="G32" s="129"/>
      <c r="H32" s="129"/>
      <c r="I32" s="129"/>
      <c r="J32" s="129"/>
      <c r="K32" s="194"/>
      <c r="L32" s="194"/>
      <c r="P32" s="28"/>
    </row>
    <row r="33" spans="2:17" x14ac:dyDescent="0.2">
      <c r="B33" s="27"/>
      <c r="C33" s="13"/>
      <c r="P33" s="28"/>
    </row>
    <row r="34" spans="2:17" x14ac:dyDescent="0.2">
      <c r="B34" s="27"/>
      <c r="C34" s="68" t="s">
        <v>180</v>
      </c>
      <c r="P34" s="28"/>
    </row>
    <row r="35" spans="2:17" ht="13.5" thickBot="1" x14ac:dyDescent="0.25">
      <c r="B35" s="27"/>
      <c r="P35" s="28"/>
    </row>
    <row r="36" spans="2:17" ht="12.75" customHeight="1" thickBot="1" x14ac:dyDescent="0.25">
      <c r="B36" s="27"/>
      <c r="C36" s="184" t="s">
        <v>181</v>
      </c>
      <c r="D36" s="184"/>
      <c r="E36" s="184"/>
      <c r="F36" s="185"/>
      <c r="G36" s="195" t="s">
        <v>182</v>
      </c>
      <c r="H36" s="195"/>
      <c r="I36" s="195" t="s">
        <v>183</v>
      </c>
      <c r="J36" s="195"/>
      <c r="K36" s="195" t="s">
        <v>184</v>
      </c>
      <c r="L36" s="195"/>
      <c r="N36" s="133" t="s">
        <v>185</v>
      </c>
      <c r="O36" s="133"/>
      <c r="P36" s="28"/>
    </row>
    <row r="37" spans="2:17" ht="13.5" customHeight="1" thickBot="1" x14ac:dyDescent="0.25">
      <c r="B37" s="27"/>
      <c r="C37" s="184"/>
      <c r="D37" s="184"/>
      <c r="E37" s="184"/>
      <c r="F37" s="185"/>
      <c r="G37" s="195"/>
      <c r="H37" s="195"/>
      <c r="I37" s="195"/>
      <c r="J37" s="195"/>
      <c r="K37" s="195"/>
      <c r="L37" s="195"/>
      <c r="M37" s="54"/>
      <c r="N37" s="133"/>
      <c r="O37" s="133"/>
      <c r="P37" s="28"/>
    </row>
    <row r="38" spans="2:17" ht="13.5" customHeight="1" thickBot="1" x14ac:dyDescent="0.25">
      <c r="B38" s="27"/>
      <c r="C38" s="184"/>
      <c r="D38" s="184"/>
      <c r="E38" s="184"/>
      <c r="F38" s="185"/>
      <c r="G38" s="195"/>
      <c r="H38" s="195"/>
      <c r="I38" s="195"/>
      <c r="J38" s="195"/>
      <c r="K38" s="195"/>
      <c r="L38" s="195"/>
      <c r="M38" s="54"/>
      <c r="N38" s="133"/>
      <c r="O38" s="133"/>
      <c r="P38" s="69"/>
      <c r="Q38" s="1"/>
    </row>
    <row r="39" spans="2:17" ht="13.5" customHeight="1" thickBot="1" x14ac:dyDescent="0.25">
      <c r="B39" s="27"/>
      <c r="C39" s="184" t="s">
        <v>144</v>
      </c>
      <c r="D39" s="184"/>
      <c r="E39" s="184" t="s">
        <v>186</v>
      </c>
      <c r="F39" s="185"/>
      <c r="G39" s="196"/>
      <c r="H39" s="196"/>
      <c r="I39" s="196"/>
      <c r="J39" s="196"/>
      <c r="K39" s="196"/>
      <c r="L39" s="196"/>
      <c r="M39" s="54"/>
      <c r="N39" s="133"/>
      <c r="O39" s="133"/>
      <c r="P39" s="69"/>
      <c r="Q39" s="1"/>
    </row>
    <row r="40" spans="2:17" ht="12.75" customHeight="1" x14ac:dyDescent="0.2">
      <c r="B40" s="27"/>
      <c r="C40" s="186"/>
      <c r="D40" s="186"/>
      <c r="E40" s="186"/>
      <c r="F40" s="187"/>
      <c r="G40" s="197"/>
      <c r="H40" s="197"/>
      <c r="I40" s="197"/>
      <c r="J40" s="197"/>
      <c r="K40" s="197"/>
      <c r="L40" s="197"/>
      <c r="M40" s="54"/>
      <c r="N40" s="133"/>
      <c r="O40" s="133"/>
      <c r="P40" s="69"/>
      <c r="Q40" s="1"/>
    </row>
    <row r="41" spans="2:17" x14ac:dyDescent="0.2">
      <c r="B41" s="27"/>
      <c r="C41" s="167" t="s">
        <v>187</v>
      </c>
      <c r="D41" s="167"/>
      <c r="E41" s="167" t="s">
        <v>188</v>
      </c>
      <c r="F41" s="198"/>
      <c r="G41" s="165">
        <v>1</v>
      </c>
      <c r="H41" s="165"/>
      <c r="I41" s="165">
        <v>2.5</v>
      </c>
      <c r="J41" s="165"/>
      <c r="K41" s="165">
        <f t="shared" ref="K41:K46" si="0">G41*I41</f>
        <v>2.5</v>
      </c>
      <c r="L41" s="165"/>
      <c r="M41" s="54"/>
      <c r="N41" s="133"/>
      <c r="O41" s="133"/>
      <c r="P41" s="69"/>
      <c r="Q41" s="1"/>
    </row>
    <row r="42" spans="2:17" x14ac:dyDescent="0.2">
      <c r="B42" s="27"/>
      <c r="C42" s="165" t="s">
        <v>189</v>
      </c>
      <c r="D42" s="165"/>
      <c r="E42" s="165" t="s">
        <v>190</v>
      </c>
      <c r="F42" s="168"/>
      <c r="G42" s="165">
        <v>1.5</v>
      </c>
      <c r="H42" s="165"/>
      <c r="I42" s="165">
        <v>10</v>
      </c>
      <c r="J42" s="165"/>
      <c r="K42" s="165">
        <f t="shared" si="0"/>
        <v>15</v>
      </c>
      <c r="L42" s="165"/>
      <c r="M42" s="54"/>
      <c r="N42" s="133"/>
      <c r="O42" s="133"/>
      <c r="P42" s="69"/>
      <c r="Q42" s="1"/>
    </row>
    <row r="43" spans="2:17" x14ac:dyDescent="0.2">
      <c r="B43" s="27"/>
      <c r="C43" s="165" t="s">
        <v>191</v>
      </c>
      <c r="D43" s="165"/>
      <c r="E43" s="165" t="s">
        <v>192</v>
      </c>
      <c r="F43" s="168"/>
      <c r="G43" s="165">
        <v>2</v>
      </c>
      <c r="H43" s="165"/>
      <c r="I43" s="165">
        <v>12.5</v>
      </c>
      <c r="J43" s="165"/>
      <c r="K43" s="165">
        <f t="shared" si="0"/>
        <v>25</v>
      </c>
      <c r="L43" s="165"/>
      <c r="M43" s="54"/>
      <c r="N43" s="133"/>
      <c r="O43" s="133"/>
      <c r="P43" s="69"/>
      <c r="Q43" s="1"/>
    </row>
    <row r="44" spans="2:17" x14ac:dyDescent="0.2">
      <c r="B44" s="27"/>
      <c r="C44" s="165" t="s">
        <v>193</v>
      </c>
      <c r="D44" s="165"/>
      <c r="E44" s="165" t="s">
        <v>194</v>
      </c>
      <c r="F44" s="168"/>
      <c r="G44" s="165">
        <v>3</v>
      </c>
      <c r="H44" s="165"/>
      <c r="I44" s="165">
        <v>15</v>
      </c>
      <c r="J44" s="165"/>
      <c r="K44" s="165">
        <f t="shared" si="0"/>
        <v>45</v>
      </c>
      <c r="L44" s="165"/>
      <c r="M44" s="54"/>
      <c r="N44" s="133"/>
      <c r="O44" s="133"/>
      <c r="P44" s="69"/>
      <c r="Q44" s="1"/>
    </row>
    <row r="45" spans="2:17" x14ac:dyDescent="0.2">
      <c r="B45" s="27"/>
      <c r="C45" s="165" t="s">
        <v>195</v>
      </c>
      <c r="D45" s="165"/>
      <c r="E45" s="165" t="s">
        <v>196</v>
      </c>
      <c r="F45" s="168"/>
      <c r="G45" s="165">
        <v>4</v>
      </c>
      <c r="H45" s="165"/>
      <c r="I45" s="165">
        <v>20</v>
      </c>
      <c r="J45" s="165"/>
      <c r="K45" s="165">
        <f t="shared" si="0"/>
        <v>80</v>
      </c>
      <c r="L45" s="165"/>
      <c r="M45" s="54"/>
      <c r="N45" s="133"/>
      <c r="O45" s="133"/>
      <c r="P45" s="28"/>
    </row>
    <row r="46" spans="2:17" ht="13.5" thickBot="1" x14ac:dyDescent="0.25">
      <c r="B46" s="27"/>
      <c r="C46" s="166" t="s">
        <v>197</v>
      </c>
      <c r="D46" s="166"/>
      <c r="E46" s="166" t="s">
        <v>198</v>
      </c>
      <c r="F46" s="189"/>
      <c r="G46" s="166">
        <v>5</v>
      </c>
      <c r="H46" s="166"/>
      <c r="I46" s="166">
        <v>30</v>
      </c>
      <c r="J46" s="166"/>
      <c r="K46" s="166">
        <f t="shared" si="0"/>
        <v>150</v>
      </c>
      <c r="L46" s="166"/>
      <c r="M46" s="54"/>
      <c r="N46" s="133"/>
      <c r="O46" s="133"/>
      <c r="P46" s="28"/>
    </row>
    <row r="47" spans="2:17" ht="13.5" thickBot="1" x14ac:dyDescent="0.25">
      <c r="B47" s="27"/>
      <c r="C47" s="181" t="s">
        <v>199</v>
      </c>
      <c r="D47" s="182"/>
      <c r="E47" s="184" t="s">
        <v>200</v>
      </c>
      <c r="F47" s="185"/>
      <c r="G47" s="188"/>
      <c r="H47" s="188"/>
      <c r="I47" s="188"/>
      <c r="J47" s="188"/>
      <c r="K47" s="188"/>
      <c r="L47" s="188"/>
      <c r="M47" s="54"/>
      <c r="N47" s="133"/>
      <c r="O47" s="133"/>
      <c r="P47" s="28"/>
    </row>
    <row r="48" spans="2:17" ht="12.75" customHeight="1" x14ac:dyDescent="0.2">
      <c r="B48" s="27"/>
      <c r="C48" s="183"/>
      <c r="D48" s="183"/>
      <c r="E48" s="186"/>
      <c r="F48" s="187"/>
      <c r="G48" s="167"/>
      <c r="H48" s="167"/>
      <c r="I48" s="167"/>
      <c r="J48" s="167"/>
      <c r="K48" s="167"/>
      <c r="L48" s="167"/>
      <c r="M48" s="54"/>
      <c r="N48" s="133"/>
      <c r="O48" s="133"/>
      <c r="P48" s="28"/>
    </row>
    <row r="49" spans="2:18" ht="12.75" customHeight="1" x14ac:dyDescent="0.2">
      <c r="B49" s="27"/>
      <c r="C49" s="167" t="s">
        <v>201</v>
      </c>
      <c r="D49" s="167"/>
      <c r="E49" s="167" t="s">
        <v>202</v>
      </c>
      <c r="F49" s="198"/>
      <c r="G49" s="165">
        <v>1</v>
      </c>
      <c r="H49" s="165"/>
      <c r="I49" s="165">
        <v>5</v>
      </c>
      <c r="J49" s="165"/>
      <c r="K49" s="165">
        <f t="shared" ref="K49:K51" si="1">G49*I49</f>
        <v>5</v>
      </c>
      <c r="L49" s="165"/>
      <c r="M49" s="54"/>
      <c r="N49" s="133"/>
      <c r="O49" s="133"/>
      <c r="P49" s="28"/>
      <c r="R49" s="7"/>
    </row>
    <row r="50" spans="2:18" x14ac:dyDescent="0.2">
      <c r="B50" s="27"/>
      <c r="C50" s="165" t="s">
        <v>203</v>
      </c>
      <c r="D50" s="165"/>
      <c r="E50" s="165" t="s">
        <v>204</v>
      </c>
      <c r="F50" s="168"/>
      <c r="G50" s="165">
        <v>2</v>
      </c>
      <c r="H50" s="165"/>
      <c r="I50" s="165">
        <v>10</v>
      </c>
      <c r="J50" s="165"/>
      <c r="K50" s="165">
        <f t="shared" si="1"/>
        <v>20</v>
      </c>
      <c r="L50" s="165"/>
      <c r="M50" s="54"/>
      <c r="N50" s="133"/>
      <c r="O50" s="133"/>
      <c r="P50" s="28"/>
      <c r="R50" s="7"/>
    </row>
    <row r="51" spans="2:18" ht="13.5" thickBot="1" x14ac:dyDescent="0.25">
      <c r="B51" s="27"/>
      <c r="C51" s="166" t="s">
        <v>205</v>
      </c>
      <c r="D51" s="166"/>
      <c r="E51" s="166" t="s">
        <v>206</v>
      </c>
      <c r="F51" s="189"/>
      <c r="G51" s="166">
        <v>3</v>
      </c>
      <c r="H51" s="166"/>
      <c r="I51" s="166">
        <v>15</v>
      </c>
      <c r="J51" s="166"/>
      <c r="K51" s="166">
        <f t="shared" si="1"/>
        <v>45</v>
      </c>
      <c r="L51" s="166"/>
      <c r="M51" s="54"/>
      <c r="N51" s="133"/>
      <c r="O51" s="133"/>
      <c r="P51" s="28"/>
    </row>
    <row r="52" spans="2:18" x14ac:dyDescent="0.2">
      <c r="B52" s="27"/>
      <c r="M52" s="164"/>
      <c r="N52" s="164"/>
      <c r="P52" s="28"/>
    </row>
    <row r="53" spans="2:18" x14ac:dyDescent="0.2">
      <c r="B53" s="27"/>
      <c r="C53" s="53" t="s">
        <v>207</v>
      </c>
      <c r="M53" s="164"/>
      <c r="N53" s="164"/>
      <c r="P53" s="28"/>
    </row>
    <row r="54" spans="2:18" x14ac:dyDescent="0.2">
      <c r="B54" s="27"/>
      <c r="M54" s="164"/>
      <c r="N54" s="164"/>
      <c r="P54" s="28"/>
    </row>
    <row r="55" spans="2:18" x14ac:dyDescent="0.2">
      <c r="B55" s="27"/>
      <c r="C55" s="61" t="s">
        <v>142</v>
      </c>
      <c r="D55" s="160" t="s">
        <v>208</v>
      </c>
      <c r="E55" s="160"/>
      <c r="F55" s="160"/>
      <c r="M55" s="164"/>
      <c r="N55" s="164"/>
      <c r="P55" s="28"/>
    </row>
    <row r="56" spans="2:18" x14ac:dyDescent="0.2">
      <c r="B56" s="27"/>
      <c r="C56" s="62" t="s">
        <v>142</v>
      </c>
      <c r="D56" s="155" t="str">
        <f>"the greater of 1 and ("&amp;I60&amp;" / "&amp;I62&amp;")"</f>
        <v>the greater of 1 and (381 / 380)</v>
      </c>
      <c r="E56" s="155"/>
      <c r="F56" s="155"/>
      <c r="M56" s="164"/>
      <c r="N56" s="164"/>
      <c r="P56" s="28"/>
    </row>
    <row r="57" spans="2:18" x14ac:dyDescent="0.2">
      <c r="B57" s="27"/>
      <c r="C57" s="62" t="s">
        <v>142</v>
      </c>
      <c r="D57" s="191" t="str">
        <f>"the greater of 1 and "&amp;TEXT(I60/I62,"#,##0.000")</f>
        <v>the greater of 1 and 1.003</v>
      </c>
      <c r="E57" s="191"/>
      <c r="F57" s="191"/>
      <c r="M57" s="164"/>
      <c r="N57" s="164"/>
      <c r="P57" s="28"/>
    </row>
    <row r="58" spans="2:18" x14ac:dyDescent="0.2">
      <c r="B58" s="27"/>
      <c r="C58" s="63" t="s">
        <v>142</v>
      </c>
      <c r="D58" s="190" t="str">
        <f>IF(I60/I62&gt;1,TEXT(I60/I62,"#,##0.000"),1)</f>
        <v>1.003</v>
      </c>
      <c r="E58" s="190"/>
      <c r="F58" s="190"/>
      <c r="M58" s="164"/>
      <c r="N58" s="164"/>
      <c r="P58" s="28"/>
    </row>
    <row r="59" spans="2:18" ht="13.5" thickBot="1" x14ac:dyDescent="0.25">
      <c r="B59" s="27"/>
      <c r="P59" s="28"/>
    </row>
    <row r="60" spans="2:18" x14ac:dyDescent="0.2">
      <c r="B60" s="27"/>
      <c r="C60" s="178" t="s">
        <v>209</v>
      </c>
      <c r="D60" s="199" t="s">
        <v>210</v>
      </c>
      <c r="E60" s="199"/>
      <c r="F60" s="199"/>
      <c r="G60" s="199"/>
      <c r="H60" s="199"/>
      <c r="I60" s="177">
        <v>381</v>
      </c>
      <c r="J60" s="201" t="s">
        <v>211</v>
      </c>
      <c r="K60" s="205"/>
      <c r="L60" s="205"/>
      <c r="M60" s="133" t="s">
        <v>212</v>
      </c>
      <c r="N60" s="133"/>
      <c r="P60" s="28"/>
    </row>
    <row r="61" spans="2:18" x14ac:dyDescent="0.2">
      <c r="B61" s="27"/>
      <c r="C61" s="179"/>
      <c r="D61" s="200"/>
      <c r="E61" s="200"/>
      <c r="F61" s="200"/>
      <c r="G61" s="200"/>
      <c r="H61" s="200"/>
      <c r="I61" s="175"/>
      <c r="J61" s="202"/>
      <c r="K61" s="206"/>
      <c r="L61" s="206"/>
      <c r="M61" s="133"/>
      <c r="N61" s="133"/>
      <c r="P61" s="28"/>
    </row>
    <row r="62" spans="2:18" x14ac:dyDescent="0.2">
      <c r="B62" s="27"/>
      <c r="C62" s="179" t="s">
        <v>213</v>
      </c>
      <c r="D62" s="95" t="s">
        <v>214</v>
      </c>
      <c r="E62" s="95"/>
      <c r="F62" s="95"/>
      <c r="G62" s="95"/>
      <c r="H62" s="95"/>
      <c r="I62" s="175">
        <v>380</v>
      </c>
      <c r="J62" s="203" t="s">
        <v>211</v>
      </c>
      <c r="K62" s="207"/>
      <c r="L62" s="207"/>
      <c r="M62" s="133"/>
      <c r="N62" s="133"/>
      <c r="P62" s="28"/>
    </row>
    <row r="63" spans="2:18" ht="13.5" thickBot="1" x14ac:dyDescent="0.25">
      <c r="B63" s="27"/>
      <c r="C63" s="180"/>
      <c r="D63" s="131"/>
      <c r="E63" s="131"/>
      <c r="F63" s="131"/>
      <c r="G63" s="131"/>
      <c r="H63" s="131"/>
      <c r="I63" s="176"/>
      <c r="J63" s="204"/>
      <c r="K63" s="208"/>
      <c r="L63" s="208"/>
      <c r="M63" s="133"/>
      <c r="N63" s="133"/>
      <c r="P63" s="28"/>
    </row>
    <row r="64" spans="2:18" x14ac:dyDescent="0.2">
      <c r="B64" s="35"/>
      <c r="C64" s="36"/>
      <c r="D64" s="36"/>
      <c r="E64" s="36"/>
      <c r="F64" s="36"/>
      <c r="G64" s="36"/>
      <c r="H64" s="36"/>
      <c r="I64" s="36"/>
      <c r="J64" s="36"/>
      <c r="K64" s="36"/>
      <c r="L64" s="36"/>
      <c r="M64" s="36"/>
      <c r="N64" s="36"/>
      <c r="O64" s="36"/>
      <c r="P64" s="37"/>
    </row>
    <row r="66" spans="3:3" x14ac:dyDescent="0.2">
      <c r="C66" s="12" t="s">
        <v>137</v>
      </c>
    </row>
  </sheetData>
  <sheetProtection algorithmName="SHA-512" hashValue="RSkBI02RNUdrBHyE0LCHxeo3d5gWEPvpZRhpx1qkvVZLidQfp0iyx1RHK2kKDKxm2Y771ODjTPrnS6KhX/3adg==" saltValue="sf5YVWqkMDGonMv6Gi+lxg==" spinCount="100000" sheet="1" selectLockedCells="1"/>
  <mergeCells count="113">
    <mergeCell ref="M60:N63"/>
    <mergeCell ref="D60:H61"/>
    <mergeCell ref="D62:H63"/>
    <mergeCell ref="J60:J61"/>
    <mergeCell ref="J62:J63"/>
    <mergeCell ref="K60:L61"/>
    <mergeCell ref="K62:L63"/>
    <mergeCell ref="F15:G15"/>
    <mergeCell ref="C13:D13"/>
    <mergeCell ref="C14:D14"/>
    <mergeCell ref="C15:D15"/>
    <mergeCell ref="D25:G25"/>
    <mergeCell ref="F13:G14"/>
    <mergeCell ref="C43:D43"/>
    <mergeCell ref="C44:D44"/>
    <mergeCell ref="C51:D51"/>
    <mergeCell ref="E49:F49"/>
    <mergeCell ref="E43:F43"/>
    <mergeCell ref="E51:F51"/>
    <mergeCell ref="E44:F44"/>
    <mergeCell ref="G45:H45"/>
    <mergeCell ref="G49:H49"/>
    <mergeCell ref="E21:I21"/>
    <mergeCell ref="K44:L44"/>
    <mergeCell ref="K45:L45"/>
    <mergeCell ref="D58:F58"/>
    <mergeCell ref="D26:G26"/>
    <mergeCell ref="D27:G27"/>
    <mergeCell ref="D55:F55"/>
    <mergeCell ref="D56:F56"/>
    <mergeCell ref="D57:F57"/>
    <mergeCell ref="K29:L29"/>
    <mergeCell ref="K30:L30"/>
    <mergeCell ref="K31:L31"/>
    <mergeCell ref="K32:L32"/>
    <mergeCell ref="G36:H38"/>
    <mergeCell ref="I36:J38"/>
    <mergeCell ref="K36:L38"/>
    <mergeCell ref="C36:F38"/>
    <mergeCell ref="C39:D40"/>
    <mergeCell ref="E39:F40"/>
    <mergeCell ref="G39:H40"/>
    <mergeCell ref="I39:J40"/>
    <mergeCell ref="K39:L40"/>
    <mergeCell ref="E42:F42"/>
    <mergeCell ref="E41:F41"/>
    <mergeCell ref="E45:F45"/>
    <mergeCell ref="I62:I63"/>
    <mergeCell ref="I51:J51"/>
    <mergeCell ref="K49:L49"/>
    <mergeCell ref="K46:L46"/>
    <mergeCell ref="I60:I61"/>
    <mergeCell ref="G50:H50"/>
    <mergeCell ref="G46:H46"/>
    <mergeCell ref="G51:H51"/>
    <mergeCell ref="C60:C61"/>
    <mergeCell ref="C62:C63"/>
    <mergeCell ref="C47:D48"/>
    <mergeCell ref="E47:F48"/>
    <mergeCell ref="G47:H48"/>
    <mergeCell ref="I47:J48"/>
    <mergeCell ref="K47:L48"/>
    <mergeCell ref="E46:F46"/>
    <mergeCell ref="K51:L51"/>
    <mergeCell ref="K50:L50"/>
    <mergeCell ref="I11:J12"/>
    <mergeCell ref="L11:N12"/>
    <mergeCell ref="K11:K12"/>
    <mergeCell ref="I13:J14"/>
    <mergeCell ref="C11:D12"/>
    <mergeCell ref="E11:E12"/>
    <mergeCell ref="F11:G12"/>
    <mergeCell ref="E13:E14"/>
    <mergeCell ref="I42:J42"/>
    <mergeCell ref="I41:J41"/>
    <mergeCell ref="C41:D41"/>
    <mergeCell ref="C42:D42"/>
    <mergeCell ref="K41:L41"/>
    <mergeCell ref="K42:L42"/>
    <mergeCell ref="G42:H42"/>
    <mergeCell ref="G41:H41"/>
    <mergeCell ref="N36:O51"/>
    <mergeCell ref="L13:N14"/>
    <mergeCell ref="K13:K14"/>
    <mergeCell ref="L15:N15"/>
    <mergeCell ref="I43:J43"/>
    <mergeCell ref="I45:J45"/>
    <mergeCell ref="G44:H44"/>
    <mergeCell ref="K43:L43"/>
    <mergeCell ref="E7:H7"/>
    <mergeCell ref="H25:K27"/>
    <mergeCell ref="C5:N5"/>
    <mergeCell ref="D29:J29"/>
    <mergeCell ref="D30:J30"/>
    <mergeCell ref="D31:J31"/>
    <mergeCell ref="D32:J32"/>
    <mergeCell ref="M58:N58"/>
    <mergeCell ref="G43:H43"/>
    <mergeCell ref="M56:N56"/>
    <mergeCell ref="M57:N57"/>
    <mergeCell ref="M52:N52"/>
    <mergeCell ref="M53:N53"/>
    <mergeCell ref="M54:N54"/>
    <mergeCell ref="M55:N55"/>
    <mergeCell ref="C46:D46"/>
    <mergeCell ref="C49:D49"/>
    <mergeCell ref="C50:D50"/>
    <mergeCell ref="E50:F50"/>
    <mergeCell ref="I44:J44"/>
    <mergeCell ref="I46:J46"/>
    <mergeCell ref="I49:J49"/>
    <mergeCell ref="I50:J50"/>
    <mergeCell ref="C45:D45"/>
  </mergeCells>
  <conditionalFormatting sqref="C15:G15">
    <cfRule type="expression" dxfId="4" priority="3">
      <formula>$F$15&gt;0</formula>
    </cfRule>
  </conditionalFormatting>
  <conditionalFormatting sqref="I15:N15">
    <cfRule type="expression" dxfId="2" priority="1">
      <formula>$L$15&gt;0</formula>
    </cfRule>
  </conditionalFormatting>
  <dataValidations count="3">
    <dataValidation type="decimal" operator="greaterThanOrEqual" allowBlank="1" showInputMessage="1" showErrorMessage="1" error="Must be a number, 0 or greater" sqref="C21" xr:uid="{00000000-0002-0000-0E00-000000000000}">
      <formula1>0</formula1>
    </dataValidation>
    <dataValidation type="whole" operator="greaterThanOrEqual" allowBlank="1" showInputMessage="1" showErrorMessage="1" error="Number of obligations must be a number, 0 or greater" sqref="K30:K31" xr:uid="{00000000-0002-0000-0E00-000001000000}">
      <formula1>0</formula1>
    </dataValidation>
    <dataValidation type="whole" operator="greaterThanOrEqual" allowBlank="1" showInputMessage="1" showErrorMessage="1" error="Number of demand notices must be a number, 0 or greater" sqref="K32:K34" xr:uid="{00000000-0002-0000-0E00-000002000000}">
      <formula1>0</formula1>
    </dataValidation>
  </dataValidations>
  <hyperlinks>
    <hyperlink ref="E21:I21" r:id="rId1" display="Set annually by Richmond Council" xr:uid="{65914347-48AC-42F4-B380-6484C483F4DB}"/>
  </hyperlinks>
  <pageMargins left="0.39370078740157483" right="0.39370078740157483" top="0.39370078740157483" bottom="0.39370078740157483" header="0.19685039370078741" footer="0.19685039370078741"/>
  <pageSetup paperSize="9" orientation="landscape" r:id="rId2"/>
  <headerFooter>
    <oddHeader>&amp;L&amp;"Calibri"&amp;10&amp;K000000Official&amp;1#_x000D_&amp;"Calibri"&amp;11&amp;K000000&amp;9&amp;F</oddHeader>
    <oddFooter>&amp;R&amp;9Page &amp;P of &amp;N</oddFooter>
  </headerFooter>
  <rowBreaks count="1" manualBreakCount="1">
    <brk id="33" min="1" max="15" man="1"/>
  </rowBreaks>
  <extLst>
    <ext xmlns:x14="http://schemas.microsoft.com/office/spreadsheetml/2009/9/main" uri="{78C0D931-6437-407d-A8EE-F0AAD7539E65}">
      <x14:conditionalFormattings>
        <x14:conditionalFormatting xmlns:xm="http://schemas.microsoft.com/office/excel/2006/main">
          <x14:cfRule type="expression" priority="4" id="{5E15E396-C2EC-4586-9720-A01ABDE891E0}">
            <xm:f>$C41='Lookup Development Size'!$C$2</xm:f>
            <x14:dxf>
              <font>
                <b val="0"/>
                <i val="0"/>
                <color theme="0"/>
              </font>
              <fill>
                <patternFill>
                  <bgColor theme="0" tint="-0.499984740745262"/>
                </patternFill>
              </fill>
            </x14:dxf>
          </x14:cfRule>
          <xm:sqref>C41:L46 C49:L51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Q38"/>
  <sheetViews>
    <sheetView workbookViewId="0">
      <selection activeCell="V27" sqref="V27"/>
    </sheetView>
  </sheetViews>
  <sheetFormatPr defaultRowHeight="12.75" x14ac:dyDescent="0.2"/>
  <cols>
    <col min="1" max="2" width="2.7109375" customWidth="1"/>
    <col min="9" max="10" width="9.140625" style="18"/>
    <col min="17" max="17" width="2.7109375" customWidth="1"/>
  </cols>
  <sheetData>
    <row r="2" spans="2:17" x14ac:dyDescent="0.2">
      <c r="B2" s="24"/>
      <c r="C2" s="25"/>
      <c r="D2" s="25"/>
      <c r="E2" s="25"/>
      <c r="F2" s="25"/>
      <c r="G2" s="25"/>
      <c r="H2" s="25"/>
      <c r="I2" s="70"/>
      <c r="J2" s="70"/>
      <c r="K2" s="25"/>
      <c r="L2" s="25"/>
      <c r="M2" s="25"/>
      <c r="N2" s="25"/>
      <c r="O2" s="25"/>
      <c r="P2" s="25"/>
      <c r="Q2" s="26"/>
    </row>
    <row r="3" spans="2:17" ht="20.25" thickBot="1" x14ac:dyDescent="0.35">
      <c r="B3" s="29"/>
      <c r="C3" s="151" t="s">
        <v>47</v>
      </c>
      <c r="D3" s="151"/>
      <c r="E3" s="151"/>
      <c r="F3" s="151"/>
      <c r="G3" s="30"/>
      <c r="H3" s="30"/>
      <c r="I3" s="71"/>
      <c r="J3" s="71"/>
      <c r="K3" s="30"/>
      <c r="L3" s="30"/>
      <c r="M3" s="30"/>
      <c r="N3" s="30"/>
      <c r="O3" s="30"/>
      <c r="P3" s="30"/>
      <c r="Q3" s="31"/>
    </row>
    <row r="4" spans="2:17" ht="14.25" thickTop="1" thickBot="1" x14ac:dyDescent="0.25">
      <c r="B4" s="27"/>
      <c r="Q4" s="28"/>
    </row>
    <row r="5" spans="2:17" ht="12.75" customHeight="1" thickBot="1" x14ac:dyDescent="0.25">
      <c r="B5" s="27"/>
      <c r="C5" s="184" t="s">
        <v>7</v>
      </c>
      <c r="D5" s="184"/>
      <c r="E5" s="184"/>
      <c r="F5" s="184"/>
      <c r="G5" s="184"/>
      <c r="H5" s="184"/>
      <c r="I5" s="230" t="s">
        <v>134</v>
      </c>
      <c r="J5" s="231"/>
      <c r="K5" s="222" t="s">
        <v>62</v>
      </c>
      <c r="L5" s="222"/>
      <c r="M5" s="222"/>
      <c r="N5" s="222"/>
      <c r="O5" s="222"/>
      <c r="P5" s="222"/>
      <c r="Q5" s="28"/>
    </row>
    <row r="6" spans="2:17" ht="13.5" thickBot="1" x14ac:dyDescent="0.25">
      <c r="B6" s="27"/>
      <c r="C6" s="184"/>
      <c r="D6" s="184"/>
      <c r="E6" s="184"/>
      <c r="F6" s="184"/>
      <c r="G6" s="184"/>
      <c r="H6" s="184"/>
      <c r="I6" s="232"/>
      <c r="J6" s="233"/>
      <c r="K6" s="223"/>
      <c r="L6" s="223"/>
      <c r="M6" s="223"/>
      <c r="N6" s="223"/>
      <c r="O6" s="223"/>
      <c r="P6" s="223"/>
      <c r="Q6" s="28"/>
    </row>
    <row r="7" spans="2:17" x14ac:dyDescent="0.2">
      <c r="B7" s="27"/>
      <c r="C7" s="77">
        <v>1</v>
      </c>
      <c r="D7" s="236" t="s">
        <v>9</v>
      </c>
      <c r="E7" s="236"/>
      <c r="F7" s="236"/>
      <c r="G7" s="236"/>
      <c r="H7" s="236"/>
      <c r="I7" s="220" t="s">
        <v>10</v>
      </c>
      <c r="J7" s="221"/>
      <c r="K7" s="228" t="str">
        <f>No_requirement_in_document</f>
        <v>-</v>
      </c>
      <c r="L7" s="229"/>
      <c r="M7" s="229"/>
      <c r="N7" s="229"/>
      <c r="O7" s="229"/>
      <c r="P7" s="229"/>
      <c r="Q7" s="28"/>
    </row>
    <row r="8" spans="2:17" ht="12.75" customHeight="1" x14ac:dyDescent="0.2">
      <c r="B8" s="27"/>
      <c r="C8" s="6">
        <v>2</v>
      </c>
      <c r="D8" s="95" t="s">
        <v>11</v>
      </c>
      <c r="E8" s="95"/>
      <c r="F8" s="95"/>
      <c r="G8" s="95"/>
      <c r="H8" s="95"/>
      <c r="I8" s="215" t="s">
        <v>10</v>
      </c>
      <c r="J8" s="216"/>
      <c r="K8" s="226" t="s">
        <v>10</v>
      </c>
      <c r="L8" s="227"/>
      <c r="M8" s="227"/>
      <c r="N8" s="227"/>
      <c r="O8" s="227"/>
      <c r="P8" s="227"/>
      <c r="Q8" s="28"/>
    </row>
    <row r="9" spans="2:17" ht="12.75" customHeight="1" x14ac:dyDescent="0.2">
      <c r="B9" s="27"/>
      <c r="C9" s="6">
        <v>3</v>
      </c>
      <c r="D9" s="95" t="s">
        <v>12</v>
      </c>
      <c r="E9" s="95"/>
      <c r="F9" s="95"/>
      <c r="G9" s="95"/>
      <c r="H9" s="95"/>
      <c r="I9" s="215" t="s">
        <v>10</v>
      </c>
      <c r="J9" s="216"/>
      <c r="K9" s="226" t="s">
        <v>10</v>
      </c>
      <c r="L9" s="227"/>
      <c r="M9" s="227"/>
      <c r="N9" s="227"/>
      <c r="O9" s="227"/>
      <c r="P9" s="227"/>
      <c r="Q9" s="28"/>
    </row>
    <row r="10" spans="2:17" ht="12.75" customHeight="1" x14ac:dyDescent="0.2">
      <c r="B10" s="27"/>
      <c r="C10" s="6">
        <v>4</v>
      </c>
      <c r="D10" s="95" t="s">
        <v>13</v>
      </c>
      <c r="E10" s="95"/>
      <c r="F10" s="95"/>
      <c r="G10" s="95"/>
      <c r="H10" s="95"/>
      <c r="I10" s="215" t="s">
        <v>10</v>
      </c>
      <c r="J10" s="216"/>
      <c r="K10" s="226" t="str">
        <f>No_requirement_in_document</f>
        <v>-</v>
      </c>
      <c r="L10" s="227"/>
      <c r="M10" s="227"/>
      <c r="N10" s="227"/>
      <c r="O10" s="227"/>
      <c r="P10" s="227"/>
      <c r="Q10" s="28"/>
    </row>
    <row r="11" spans="2:17" ht="12.75" customHeight="1" x14ac:dyDescent="0.2">
      <c r="B11" s="27"/>
      <c r="C11" s="6">
        <v>5</v>
      </c>
      <c r="D11" s="95" t="s">
        <v>14</v>
      </c>
      <c r="E11" s="95"/>
      <c r="F11" s="95"/>
      <c r="G11" s="95"/>
      <c r="H11" s="95"/>
      <c r="I11" s="215" t="s">
        <v>10</v>
      </c>
      <c r="J11" s="216"/>
      <c r="K11" s="226" t="str">
        <f>No_requirement_in_document</f>
        <v>-</v>
      </c>
      <c r="L11" s="227"/>
      <c r="M11" s="227"/>
      <c r="N11" s="227"/>
      <c r="O11" s="227"/>
      <c r="P11" s="227"/>
      <c r="Q11" s="28"/>
    </row>
    <row r="12" spans="2:17" ht="12.75" customHeight="1" x14ac:dyDescent="0.2">
      <c r="B12" s="27"/>
      <c r="C12" s="6">
        <v>6</v>
      </c>
      <c r="D12" s="95" t="s">
        <v>15</v>
      </c>
      <c r="E12" s="95"/>
      <c r="F12" s="95"/>
      <c r="G12" s="95"/>
      <c r="H12" s="95"/>
      <c r="I12" s="215" t="s">
        <v>10</v>
      </c>
      <c r="J12" s="216"/>
      <c r="K12" s="226" t="str">
        <f>No_requirement_in_document</f>
        <v>-</v>
      </c>
      <c r="L12" s="227"/>
      <c r="M12" s="227"/>
      <c r="N12" s="227"/>
      <c r="O12" s="227"/>
      <c r="P12" s="227"/>
      <c r="Q12" s="28"/>
    </row>
    <row r="13" spans="2:17" ht="25.5" customHeight="1" x14ac:dyDescent="0.2">
      <c r="B13" s="27"/>
      <c r="C13" s="89">
        <v>6.3</v>
      </c>
      <c r="D13" s="97" t="s">
        <v>16</v>
      </c>
      <c r="E13" s="97"/>
      <c r="F13" s="97"/>
      <c r="G13" s="97"/>
      <c r="H13" s="97"/>
      <c r="I13" s="215" t="s">
        <v>215</v>
      </c>
      <c r="J13" s="216"/>
      <c r="K13" s="226" t="s">
        <v>216</v>
      </c>
      <c r="L13" s="227"/>
      <c r="M13" s="227"/>
      <c r="N13" s="227"/>
      <c r="O13" s="227"/>
      <c r="P13" s="227"/>
      <c r="Q13" s="28"/>
    </row>
    <row r="14" spans="2:17" ht="25.5" customHeight="1" x14ac:dyDescent="0.2">
      <c r="B14" s="27"/>
      <c r="C14" s="89">
        <v>6.4</v>
      </c>
      <c r="D14" s="97" t="s">
        <v>18</v>
      </c>
      <c r="E14" s="97"/>
      <c r="F14" s="97"/>
      <c r="G14" s="97"/>
      <c r="H14" s="97"/>
      <c r="I14" s="215" t="s">
        <v>215</v>
      </c>
      <c r="J14" s="216"/>
      <c r="K14" s="226" t="s">
        <v>217</v>
      </c>
      <c r="L14" s="227"/>
      <c r="M14" s="227"/>
      <c r="N14" s="227"/>
      <c r="O14" s="227"/>
      <c r="P14" s="227"/>
      <c r="Q14" s="28"/>
    </row>
    <row r="15" spans="2:17" x14ac:dyDescent="0.2">
      <c r="B15" s="27"/>
      <c r="C15" s="89">
        <v>6.18</v>
      </c>
      <c r="D15" s="97" t="s">
        <v>20</v>
      </c>
      <c r="E15" s="97"/>
      <c r="F15" s="97"/>
      <c r="G15" s="97"/>
      <c r="H15" s="97"/>
      <c r="I15" s="215" t="str">
        <f>A!C7</f>
        <v>Inputs still required</v>
      </c>
      <c r="J15" s="216"/>
      <c r="K15" s="226" t="str">
        <f>IF(I15=Inputs_still_required,Inputs_still_required,IF(I15="Yes",A!C12,No_requirement))</f>
        <v>Inputs still required</v>
      </c>
      <c r="L15" s="227"/>
      <c r="M15" s="227"/>
      <c r="N15" s="227"/>
      <c r="O15" s="227"/>
      <c r="P15" s="227"/>
      <c r="Q15" s="28"/>
    </row>
    <row r="16" spans="2:17" ht="25.5" customHeight="1" x14ac:dyDescent="0.2">
      <c r="B16" s="27"/>
      <c r="C16" s="89" t="s">
        <v>22</v>
      </c>
      <c r="D16" s="97" t="s">
        <v>23</v>
      </c>
      <c r="E16" s="97"/>
      <c r="F16" s="97"/>
      <c r="G16" s="97"/>
      <c r="H16" s="97"/>
      <c r="I16" s="215" t="s">
        <v>215</v>
      </c>
      <c r="J16" s="216"/>
      <c r="K16" s="226" t="str">
        <f>Not_included_in_calculator</f>
        <v>Refer to the Supplementary Planning Document</v>
      </c>
      <c r="L16" s="227"/>
      <c r="M16" s="227"/>
      <c r="N16" s="227"/>
      <c r="O16" s="227"/>
      <c r="P16" s="227"/>
      <c r="Q16" s="28"/>
    </row>
    <row r="17" spans="2:17" ht="25.5" customHeight="1" x14ac:dyDescent="0.2">
      <c r="B17" s="27"/>
      <c r="C17" s="89">
        <v>6.31</v>
      </c>
      <c r="D17" s="97" t="s">
        <v>25</v>
      </c>
      <c r="E17" s="97"/>
      <c r="F17" s="97"/>
      <c r="G17" s="97"/>
      <c r="H17" s="97"/>
      <c r="I17" s="215" t="str">
        <f>A!C18</f>
        <v>Inputs still required</v>
      </c>
      <c r="J17" s="216"/>
      <c r="K17" s="226" t="str">
        <f>IF(I17=Inputs_still_required,Inputs_still_required,IF(I17="Yes",A!C23,No_requirement))</f>
        <v>Inputs still required</v>
      </c>
      <c r="L17" s="227"/>
      <c r="M17" s="227"/>
      <c r="N17" s="227"/>
      <c r="O17" s="227"/>
      <c r="P17" s="227"/>
      <c r="Q17" s="28"/>
    </row>
    <row r="18" spans="2:17" ht="12.75" customHeight="1" x14ac:dyDescent="0.2">
      <c r="B18" s="27"/>
      <c r="C18" s="89">
        <v>6.35</v>
      </c>
      <c r="D18" s="97" t="s">
        <v>26</v>
      </c>
      <c r="E18" s="97"/>
      <c r="F18" s="97"/>
      <c r="G18" s="97"/>
      <c r="H18" s="97"/>
      <c r="I18" s="215" t="s">
        <v>215</v>
      </c>
      <c r="J18" s="216"/>
      <c r="K18" s="226" t="str">
        <f>Not_included_in_calculator</f>
        <v>Refer to the Supplementary Planning Document</v>
      </c>
      <c r="L18" s="227"/>
      <c r="M18" s="227"/>
      <c r="N18" s="227"/>
      <c r="O18" s="227"/>
      <c r="P18" s="227"/>
      <c r="Q18" s="28"/>
    </row>
    <row r="19" spans="2:17" ht="12.75" customHeight="1" x14ac:dyDescent="0.2">
      <c r="B19" s="27"/>
      <c r="C19" s="89">
        <v>6.36</v>
      </c>
      <c r="D19" s="97" t="s">
        <v>27</v>
      </c>
      <c r="E19" s="97"/>
      <c r="F19" s="97"/>
      <c r="G19" s="97"/>
      <c r="H19" s="97"/>
      <c r="I19" s="215" t="s">
        <v>10</v>
      </c>
      <c r="J19" s="216"/>
      <c r="K19" s="226" t="str">
        <f>No_requirement_in_document</f>
        <v>-</v>
      </c>
      <c r="L19" s="227"/>
      <c r="M19" s="227"/>
      <c r="N19" s="227"/>
      <c r="O19" s="227"/>
      <c r="P19" s="227"/>
      <c r="Q19" s="28"/>
    </row>
    <row r="20" spans="2:17" ht="12.75" customHeight="1" x14ac:dyDescent="0.2">
      <c r="B20" s="27"/>
      <c r="C20" s="90">
        <v>6.37</v>
      </c>
      <c r="D20" s="106" t="s">
        <v>29</v>
      </c>
      <c r="E20" s="106"/>
      <c r="F20" s="106"/>
      <c r="G20" s="106"/>
      <c r="H20" s="106"/>
      <c r="I20" s="215" t="s">
        <v>10</v>
      </c>
      <c r="J20" s="216"/>
      <c r="K20" s="226" t="str">
        <f>No_requirement_in_document</f>
        <v>-</v>
      </c>
      <c r="L20" s="227"/>
      <c r="M20" s="227"/>
      <c r="N20" s="227"/>
      <c r="O20" s="227"/>
      <c r="P20" s="227"/>
      <c r="Q20" s="28"/>
    </row>
    <row r="21" spans="2:17" ht="25.5" customHeight="1" x14ac:dyDescent="0.2">
      <c r="B21" s="27"/>
      <c r="C21" s="90"/>
      <c r="D21" s="213" t="s">
        <v>218</v>
      </c>
      <c r="E21" s="213"/>
      <c r="F21" s="213"/>
      <c r="G21" s="213"/>
      <c r="H21" s="214"/>
      <c r="I21" s="215" t="str">
        <f>B!C7</f>
        <v>No</v>
      </c>
      <c r="J21" s="216"/>
      <c r="K21" s="217" t="str">
        <f>IF(I21="No",No_requirement,B!E27)</f>
        <v>-</v>
      </c>
      <c r="L21" s="218"/>
      <c r="M21" s="218"/>
      <c r="N21" s="218"/>
      <c r="O21" s="218"/>
      <c r="P21" s="218"/>
      <c r="Q21" s="28"/>
    </row>
    <row r="22" spans="2:17" ht="25.5" customHeight="1" x14ac:dyDescent="0.2">
      <c r="B22" s="27"/>
      <c r="C22" s="90"/>
      <c r="D22" s="213" t="s">
        <v>219</v>
      </c>
      <c r="E22" s="213"/>
      <c r="F22" s="213"/>
      <c r="G22" s="213"/>
      <c r="H22" s="214"/>
      <c r="I22" s="215" t="str">
        <f>B!C7</f>
        <v>No</v>
      </c>
      <c r="J22" s="216"/>
      <c r="K22" s="217" t="str">
        <f>IF(I22="No",No_requirement,B!E46)</f>
        <v>-</v>
      </c>
      <c r="L22" s="218"/>
      <c r="M22" s="218"/>
      <c r="N22" s="218"/>
      <c r="O22" s="218"/>
      <c r="P22" s="218"/>
      <c r="Q22" s="28"/>
    </row>
    <row r="23" spans="2:17" ht="12.75" customHeight="1" x14ac:dyDescent="0.2">
      <c r="B23" s="27"/>
      <c r="C23" s="90">
        <v>6.44</v>
      </c>
      <c r="D23" s="106" t="s">
        <v>30</v>
      </c>
      <c r="E23" s="106"/>
      <c r="F23" s="106"/>
      <c r="G23" s="106"/>
      <c r="H23" s="106"/>
      <c r="I23" s="215" t="s">
        <v>215</v>
      </c>
      <c r="J23" s="216"/>
      <c r="K23" s="226" t="str">
        <f>Not_included_in_calculator</f>
        <v>Refer to the Supplementary Planning Document</v>
      </c>
      <c r="L23" s="227"/>
      <c r="M23" s="227"/>
      <c r="N23" s="227"/>
      <c r="O23" s="227"/>
      <c r="P23" s="227"/>
      <c r="Q23" s="28"/>
    </row>
    <row r="24" spans="2:17" ht="12.75" customHeight="1" x14ac:dyDescent="0.2">
      <c r="B24" s="27"/>
      <c r="C24" s="90">
        <v>6.46</v>
      </c>
      <c r="D24" s="106" t="s">
        <v>31</v>
      </c>
      <c r="E24" s="106"/>
      <c r="F24" s="106"/>
      <c r="G24" s="106"/>
      <c r="H24" s="106"/>
      <c r="I24" s="215" t="str">
        <f>'C'!C7</f>
        <v>No</v>
      </c>
      <c r="J24" s="216"/>
      <c r="K24" s="226" t="str">
        <f>IF(I24="Yes",TEXT('C'!G13,"#,##0")&amp;"m²",No_requirement)</f>
        <v>-</v>
      </c>
      <c r="L24" s="227"/>
      <c r="M24" s="227"/>
      <c r="N24" s="227"/>
      <c r="O24" s="227"/>
      <c r="P24" s="227"/>
      <c r="Q24" s="28"/>
    </row>
    <row r="25" spans="2:17" ht="12.75" customHeight="1" x14ac:dyDescent="0.2">
      <c r="B25" s="27"/>
      <c r="C25" s="90">
        <v>6.53</v>
      </c>
      <c r="D25" s="106" t="s">
        <v>33</v>
      </c>
      <c r="E25" s="106"/>
      <c r="F25" s="106"/>
      <c r="G25" s="106"/>
      <c r="H25" s="106"/>
      <c r="I25" s="215" t="s">
        <v>215</v>
      </c>
      <c r="J25" s="216"/>
      <c r="K25" s="226" t="str">
        <f>Not_included_in_calculator</f>
        <v>Refer to the Supplementary Planning Document</v>
      </c>
      <c r="L25" s="227"/>
      <c r="M25" s="227"/>
      <c r="N25" s="227"/>
      <c r="O25" s="227"/>
      <c r="P25" s="227"/>
      <c r="Q25" s="28"/>
    </row>
    <row r="26" spans="2:17" ht="25.5" customHeight="1" x14ac:dyDescent="0.2">
      <c r="B26" s="27"/>
      <c r="C26" s="93">
        <v>6.55</v>
      </c>
      <c r="D26" s="97" t="s">
        <v>34</v>
      </c>
      <c r="E26" s="97"/>
      <c r="F26" s="97"/>
      <c r="G26" s="97"/>
      <c r="H26" s="219"/>
      <c r="I26" s="215" t="s">
        <v>215</v>
      </c>
      <c r="J26" s="216"/>
      <c r="K26" s="226" t="s">
        <v>220</v>
      </c>
      <c r="L26" s="227"/>
      <c r="M26" s="227"/>
      <c r="N26" s="227"/>
      <c r="O26" s="227"/>
      <c r="P26" s="227"/>
      <c r="Q26" s="28"/>
    </row>
    <row r="27" spans="2:17" ht="12.75" customHeight="1" x14ac:dyDescent="0.2">
      <c r="B27" s="27"/>
      <c r="C27" s="89">
        <v>6.59</v>
      </c>
      <c r="D27" s="97" t="s">
        <v>36</v>
      </c>
      <c r="E27" s="97"/>
      <c r="F27" s="97"/>
      <c r="G27" s="97"/>
      <c r="H27" s="97"/>
      <c r="I27" s="215" t="str">
        <f>'C'!C25</f>
        <v>No</v>
      </c>
      <c r="J27" s="216"/>
      <c r="K27" s="224" t="str">
        <f>IF(I27="No",No_requirement_in_document,'C'!F31)</f>
        <v>-</v>
      </c>
      <c r="L27" s="225"/>
      <c r="M27" s="225"/>
      <c r="N27" s="225"/>
      <c r="O27" s="225"/>
      <c r="P27" s="225"/>
      <c r="Q27" s="28"/>
    </row>
    <row r="28" spans="2:17" ht="12.75" customHeight="1" x14ac:dyDescent="0.2">
      <c r="B28" s="27"/>
      <c r="C28" s="89">
        <v>6.62</v>
      </c>
      <c r="D28" s="97" t="s">
        <v>37</v>
      </c>
      <c r="E28" s="97"/>
      <c r="F28" s="97"/>
      <c r="G28" s="97"/>
      <c r="H28" s="97"/>
      <c r="I28" s="215" t="str">
        <f>'C'!F41</f>
        <v>Inputs still required</v>
      </c>
      <c r="J28" s="216"/>
      <c r="K28" s="226" t="str">
        <f>IF(I28=Inputs_still_required,Inputs_still_required,IF(I28="Yes",'C'!C41,No_requirement))</f>
        <v>Inputs still required</v>
      </c>
      <c r="L28" s="227"/>
      <c r="M28" s="227"/>
      <c r="N28" s="227"/>
      <c r="O28" s="227"/>
      <c r="P28" s="227"/>
      <c r="Q28" s="28"/>
    </row>
    <row r="29" spans="2:17" ht="12.75" customHeight="1" x14ac:dyDescent="0.2">
      <c r="B29" s="27"/>
      <c r="C29" s="89">
        <v>6.65</v>
      </c>
      <c r="D29" s="97" t="s">
        <v>38</v>
      </c>
      <c r="E29" s="97"/>
      <c r="F29" s="97"/>
      <c r="G29" s="97"/>
      <c r="H29" s="97"/>
      <c r="I29" s="215" t="s">
        <v>215</v>
      </c>
      <c r="J29" s="216"/>
      <c r="K29" s="226" t="s">
        <v>221</v>
      </c>
      <c r="L29" s="227"/>
      <c r="M29" s="227"/>
      <c r="N29" s="227"/>
      <c r="O29" s="227"/>
      <c r="P29" s="227"/>
      <c r="Q29" s="28"/>
    </row>
    <row r="30" spans="2:17" ht="12.75" customHeight="1" x14ac:dyDescent="0.2">
      <c r="B30" s="27"/>
      <c r="C30" s="89">
        <v>6.68</v>
      </c>
      <c r="D30" s="97" t="s">
        <v>40</v>
      </c>
      <c r="E30" s="97"/>
      <c r="F30" s="97"/>
      <c r="G30" s="97"/>
      <c r="H30" s="219"/>
      <c r="I30" s="215" t="s">
        <v>215</v>
      </c>
      <c r="J30" s="216"/>
      <c r="K30" s="226" t="str">
        <f>Not_included_in_calculator</f>
        <v>Refer to the Supplementary Planning Document</v>
      </c>
      <c r="L30" s="227"/>
      <c r="M30" s="227"/>
      <c r="N30" s="227"/>
      <c r="O30" s="227"/>
      <c r="P30" s="227"/>
      <c r="Q30" s="28"/>
    </row>
    <row r="31" spans="2:17" ht="12.75" customHeight="1" x14ac:dyDescent="0.2">
      <c r="B31" s="27"/>
      <c r="C31" s="89">
        <v>6.69</v>
      </c>
      <c r="D31" s="97" t="s">
        <v>41</v>
      </c>
      <c r="E31" s="97"/>
      <c r="F31" s="97"/>
      <c r="G31" s="97"/>
      <c r="H31" s="219"/>
      <c r="I31" s="215" t="s">
        <v>215</v>
      </c>
      <c r="J31" s="216"/>
      <c r="K31" s="226" t="str">
        <f>Not_included_in_calculator</f>
        <v>Refer to the Supplementary Planning Document</v>
      </c>
      <c r="L31" s="227"/>
      <c r="M31" s="227"/>
      <c r="N31" s="227"/>
      <c r="O31" s="227"/>
      <c r="P31" s="227"/>
      <c r="Q31" s="28"/>
    </row>
    <row r="32" spans="2:17" ht="12.75" customHeight="1" x14ac:dyDescent="0.2">
      <c r="B32" s="27"/>
      <c r="C32" s="89">
        <v>6.71</v>
      </c>
      <c r="D32" s="97" t="s">
        <v>42</v>
      </c>
      <c r="E32" s="97"/>
      <c r="F32" s="97"/>
      <c r="G32" s="97"/>
      <c r="H32" s="97"/>
      <c r="I32" s="215" t="s">
        <v>215</v>
      </c>
      <c r="J32" s="216"/>
      <c r="K32" s="226" t="str">
        <f>Not_included_in_calculator</f>
        <v>Refer to the Supplementary Planning Document</v>
      </c>
      <c r="L32" s="227"/>
      <c r="M32" s="227"/>
      <c r="N32" s="227"/>
      <c r="O32" s="227"/>
      <c r="P32" s="227"/>
      <c r="Q32" s="28"/>
    </row>
    <row r="33" spans="2:17" ht="12.75" customHeight="1" x14ac:dyDescent="0.2">
      <c r="B33" s="27"/>
      <c r="C33" s="89">
        <v>6.74</v>
      </c>
      <c r="D33" s="97" t="s">
        <v>43</v>
      </c>
      <c r="E33" s="97"/>
      <c r="F33" s="97"/>
      <c r="G33" s="97"/>
      <c r="H33" s="97"/>
      <c r="I33" s="215" t="s">
        <v>215</v>
      </c>
      <c r="J33" s="216"/>
      <c r="K33" s="226" t="str">
        <f>Not_included_in_calculator</f>
        <v>Refer to the Supplementary Planning Document</v>
      </c>
      <c r="L33" s="227"/>
      <c r="M33" s="227"/>
      <c r="N33" s="227"/>
      <c r="O33" s="227"/>
      <c r="P33" s="227"/>
      <c r="Q33" s="28"/>
    </row>
    <row r="34" spans="2:17" ht="12.75" customHeight="1" x14ac:dyDescent="0.2">
      <c r="B34" s="27"/>
      <c r="C34" s="6">
        <v>7</v>
      </c>
      <c r="D34" s="95" t="s">
        <v>44</v>
      </c>
      <c r="E34" s="95"/>
      <c r="F34" s="95"/>
      <c r="G34" s="95"/>
      <c r="H34" s="95"/>
      <c r="I34" s="215" t="s">
        <v>10</v>
      </c>
      <c r="J34" s="216"/>
      <c r="K34" s="226" t="str">
        <f>No_requirement_in_document</f>
        <v>-</v>
      </c>
      <c r="L34" s="227"/>
      <c r="M34" s="227"/>
      <c r="N34" s="227"/>
      <c r="O34" s="227"/>
      <c r="P34" s="227"/>
      <c r="Q34" s="28"/>
    </row>
    <row r="35" spans="2:17" ht="12.75" customHeight="1" thickBot="1" x14ac:dyDescent="0.25">
      <c r="B35" s="27"/>
      <c r="C35" s="91">
        <v>7.6</v>
      </c>
      <c r="D35" s="101" t="s">
        <v>45</v>
      </c>
      <c r="E35" s="101"/>
      <c r="F35" s="101"/>
      <c r="G35" s="101"/>
      <c r="H35" s="101"/>
      <c r="I35" s="237" t="str">
        <f>IF(D!F15=Inputs_still_required,Inputs_still_required,)</f>
        <v>Inputs still required</v>
      </c>
      <c r="J35" s="238"/>
      <c r="K35" s="234" t="str">
        <f>D!F15</f>
        <v>Inputs still required</v>
      </c>
      <c r="L35" s="235"/>
      <c r="M35" s="235"/>
      <c r="N35" s="235"/>
      <c r="O35" s="235"/>
      <c r="P35" s="235"/>
      <c r="Q35" s="28"/>
    </row>
    <row r="36" spans="2:17" x14ac:dyDescent="0.2">
      <c r="B36" s="35"/>
      <c r="C36" s="36"/>
      <c r="D36" s="36"/>
      <c r="E36" s="36"/>
      <c r="F36" s="36"/>
      <c r="G36" s="36"/>
      <c r="H36" s="36"/>
      <c r="I36" s="72"/>
      <c r="J36" s="72"/>
      <c r="K36" s="36"/>
      <c r="L36" s="36"/>
      <c r="M36" s="36"/>
      <c r="N36" s="36"/>
      <c r="O36" s="36"/>
      <c r="P36" s="36"/>
      <c r="Q36" s="37"/>
    </row>
    <row r="38" spans="2:17" x14ac:dyDescent="0.2">
      <c r="C38" s="12" t="s">
        <v>137</v>
      </c>
    </row>
  </sheetData>
  <sheetProtection algorithmName="SHA-512" hashValue="VTvU4VPhTa4YEcRcoyrHVk5A0ErqeE1Y81Ji7hjzoNqEXaVm2Vt0UEUDAdE8NiKoPTw2G9GbOeGuNvNdpcg7YQ==" saltValue="MIYLtqP2K2IkUoHC0K0u6A==" spinCount="100000" sheet="1" selectLockedCells="1"/>
  <mergeCells count="91">
    <mergeCell ref="D30:H30"/>
    <mergeCell ref="D31:H31"/>
    <mergeCell ref="I30:J30"/>
    <mergeCell ref="I31:J31"/>
    <mergeCell ref="K30:P30"/>
    <mergeCell ref="K31:P31"/>
    <mergeCell ref="I33:J33"/>
    <mergeCell ref="I34:J34"/>
    <mergeCell ref="I35:J35"/>
    <mergeCell ref="D34:H34"/>
    <mergeCell ref="D35:H35"/>
    <mergeCell ref="K35:P35"/>
    <mergeCell ref="K33:P33"/>
    <mergeCell ref="K34:P34"/>
    <mergeCell ref="D16:H16"/>
    <mergeCell ref="D7:H7"/>
    <mergeCell ref="D8:H8"/>
    <mergeCell ref="D9:H9"/>
    <mergeCell ref="D10:H10"/>
    <mergeCell ref="D11:H11"/>
    <mergeCell ref="D12:H12"/>
    <mergeCell ref="D14:H14"/>
    <mergeCell ref="D33:H33"/>
    <mergeCell ref="D20:H20"/>
    <mergeCell ref="D25:H25"/>
    <mergeCell ref="D13:H13"/>
    <mergeCell ref="D15:H15"/>
    <mergeCell ref="K32:P32"/>
    <mergeCell ref="K16:P16"/>
    <mergeCell ref="K17:P17"/>
    <mergeCell ref="K18:P18"/>
    <mergeCell ref="K20:P20"/>
    <mergeCell ref="K23:P23"/>
    <mergeCell ref="K25:P25"/>
    <mergeCell ref="K26:P26"/>
    <mergeCell ref="K24:P24"/>
    <mergeCell ref="K19:P19"/>
    <mergeCell ref="C3:F3"/>
    <mergeCell ref="K5:P6"/>
    <mergeCell ref="K27:P27"/>
    <mergeCell ref="K28:P28"/>
    <mergeCell ref="K29:P29"/>
    <mergeCell ref="K7:P7"/>
    <mergeCell ref="K8:P8"/>
    <mergeCell ref="K9:P9"/>
    <mergeCell ref="K10:P10"/>
    <mergeCell ref="K12:P12"/>
    <mergeCell ref="K13:P13"/>
    <mergeCell ref="K14:P14"/>
    <mergeCell ref="K15:P15"/>
    <mergeCell ref="K11:P11"/>
    <mergeCell ref="I5:J6"/>
    <mergeCell ref="D17:H17"/>
    <mergeCell ref="I27:J27"/>
    <mergeCell ref="I29:J29"/>
    <mergeCell ref="I32:J32"/>
    <mergeCell ref="I28:J28"/>
    <mergeCell ref="C5:H6"/>
    <mergeCell ref="D18:H18"/>
    <mergeCell ref="D28:H28"/>
    <mergeCell ref="D29:H29"/>
    <mergeCell ref="D27:H27"/>
    <mergeCell ref="D32:H32"/>
    <mergeCell ref="I13:J13"/>
    <mergeCell ref="I15:J15"/>
    <mergeCell ref="I18:J18"/>
    <mergeCell ref="I20:J20"/>
    <mergeCell ref="I23:J23"/>
    <mergeCell ref="I17:J17"/>
    <mergeCell ref="D26:H26"/>
    <mergeCell ref="D24:H24"/>
    <mergeCell ref="I7:J7"/>
    <mergeCell ref="I8:J8"/>
    <mergeCell ref="I9:J9"/>
    <mergeCell ref="I10:J10"/>
    <mergeCell ref="I11:J11"/>
    <mergeCell ref="I12:J12"/>
    <mergeCell ref="I14:J14"/>
    <mergeCell ref="I16:J16"/>
    <mergeCell ref="D23:H23"/>
    <mergeCell ref="D19:H19"/>
    <mergeCell ref="I19:J19"/>
    <mergeCell ref="I24:J24"/>
    <mergeCell ref="I25:J25"/>
    <mergeCell ref="I26:J26"/>
    <mergeCell ref="D21:H21"/>
    <mergeCell ref="D22:H22"/>
    <mergeCell ref="I21:J21"/>
    <mergeCell ref="I22:J22"/>
    <mergeCell ref="K21:P21"/>
    <mergeCell ref="K22:P22"/>
  </mergeCells>
  <conditionalFormatting sqref="I7:I35">
    <cfRule type="expression" dxfId="1" priority="3">
      <formula>$I7="Yes"</formula>
    </cfRule>
  </conditionalFormatting>
  <conditionalFormatting sqref="K7:K35">
    <cfRule type="expression" dxfId="0" priority="1">
      <formula>$I7="Yes"</formula>
    </cfRule>
  </conditionalFormatting>
  <pageMargins left="0.39370078740157483" right="0.39370078740157483" top="0.39370078740157483" bottom="0.39370078740157483" header="0.19685039370078741" footer="0.19685039370078741"/>
  <pageSetup paperSize="9" scale="94" orientation="landscape" r:id="rId1"/>
  <headerFooter>
    <oddHeader>&amp;L&amp;"Calibri"&amp;10&amp;K000000Official&amp;1#_x000D_&amp;"Calibri"&amp;11&amp;K000000&amp;9&amp;F</oddHeader>
    <oddFooter>&amp;R&amp;9Page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664bc2-e596-432f-8648-e94a95984135">
      <Terms xmlns="http://schemas.microsoft.com/office/infopath/2007/PartnerControls"/>
    </lcf76f155ced4ddcb4097134ff3c332f>
    <TaxCatchAll xmlns="2a403f53-bcfd-4fe9-98c1-75fc807d740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D86799EE2434E4AA1F7F2512464FCCF" ma:contentTypeVersion="17" ma:contentTypeDescription="Create a new document." ma:contentTypeScope="" ma:versionID="40493e8a92e00f57f7e3e7f2207a0ced">
  <xsd:schema xmlns:xsd="http://www.w3.org/2001/XMLSchema" xmlns:xs="http://www.w3.org/2001/XMLSchema" xmlns:p="http://schemas.microsoft.com/office/2006/metadata/properties" xmlns:ns2="f3664bc2-e596-432f-8648-e94a95984135" xmlns:ns3="2a403f53-bcfd-4fe9-98c1-75fc807d7402" targetNamespace="http://schemas.microsoft.com/office/2006/metadata/properties" ma:root="true" ma:fieldsID="42c7e02df803ea7074e7a60fc9b739e9" ns2:_="" ns3:_="">
    <xsd:import namespace="f3664bc2-e596-432f-8648-e94a95984135"/>
    <xsd:import namespace="2a403f53-bcfd-4fe9-98c1-75fc807d740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664bc2-e596-432f-8648-e94a959841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084b5b8-5c41-402a-93b7-1e2a455a0556"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403f53-bcfd-4fe9-98c1-75fc807d740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6ba152d-3789-4ebb-a667-fc2f7e7133fe}" ma:internalName="TaxCatchAll" ma:showField="CatchAllData" ma:web="2a403f53-bcfd-4fe9-98c1-75fc807d74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B5F0BD3-6983-4AB1-8A4E-4A6CF7DE0FCB}">
  <ds:schemaRefs>
    <ds:schemaRef ds:uri="http://schemas.microsoft.com/sharepoint/v3/contenttype/forms"/>
  </ds:schemaRefs>
</ds:datastoreItem>
</file>

<file path=customXml/itemProps2.xml><?xml version="1.0" encoding="utf-8"?>
<ds:datastoreItem xmlns:ds="http://schemas.openxmlformats.org/officeDocument/2006/customXml" ds:itemID="{467451C5-36C2-4C43-A45F-7C34896255AA}">
  <ds:schemaRefs>
    <ds:schemaRef ds:uri="http://schemas.microsoft.com/office/2006/documentManagement/types"/>
    <ds:schemaRef ds:uri="http://schemas.microsoft.com/sharepoint/v3"/>
    <ds:schemaRef ds:uri="http://purl.org/dc/elements/1.1/"/>
    <ds:schemaRef ds:uri="http://schemas.microsoft.com/office/2006/metadata/properties"/>
    <ds:schemaRef ds:uri="7be4f7ab-f764-4276-a5ed-ac707042befe"/>
    <ds:schemaRef ds:uri="http://schemas.microsoft.com/office/infopath/2007/PartnerControls"/>
    <ds:schemaRef ds:uri="dd432206-5341-4a9e-8bc1-0dd52a14e581"/>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28BCEC6-0AC9-423B-9515-343AC5DE79D1}"/>
</file>

<file path=customXml/itemProps4.xml><?xml version="1.0" encoding="utf-8"?>
<ds:datastoreItem xmlns:ds="http://schemas.openxmlformats.org/officeDocument/2006/customXml" ds:itemID="{30F395AA-A565-4B37-9126-574576C27103}">
  <ds:schemaRefs>
    <ds:schemaRef ds:uri="http://schemas.microsoft.com/sharepoint/events"/>
  </ds:schemaRefs>
</ds:datastoreItem>
</file>

<file path=docMetadata/LabelInfo.xml><?xml version="1.0" encoding="utf-8"?>
<clbl:labelList xmlns:clbl="http://schemas.microsoft.com/office/2020/mipLabelMetadata">
  <clbl:label id="{763da656-5c75-4f6d-9461-4a3ce9a537cc}" enabled="1" method="Standard" siteId="{d9d3f5ac-f803-49be-949f-14a7074d74a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Contents</vt:lpstr>
      <vt:lpstr>Instructions</vt:lpstr>
      <vt:lpstr>Application Details</vt:lpstr>
      <vt:lpstr>Development Details</vt:lpstr>
      <vt:lpstr>A</vt:lpstr>
      <vt:lpstr>B</vt:lpstr>
      <vt:lpstr>C</vt:lpstr>
      <vt:lpstr>D</vt:lpstr>
      <vt:lpstr>Requirements Summary</vt:lpstr>
      <vt:lpstr>Lookup Development Size</vt:lpstr>
      <vt:lpstr>Lookup Predominant Use</vt:lpstr>
      <vt:lpstr>Lookup Yes and No</vt:lpstr>
      <vt:lpstr>Standard Messages</vt:lpstr>
      <vt:lpstr>Inputs_still_required</vt:lpstr>
      <vt:lpstr>No_requirement</vt:lpstr>
      <vt:lpstr>No_requirement_in_document</vt:lpstr>
      <vt:lpstr>Not_included_in_calculator</vt:lpstr>
      <vt:lpstr>Not_included_in_summary</vt:lpstr>
      <vt:lpstr>A!Print_Area</vt:lpstr>
      <vt:lpstr>'Application Details'!Print_Area</vt:lpstr>
      <vt:lpstr>B!Print_Area</vt:lpstr>
      <vt:lpstr>'C'!Print_Area</vt:lpstr>
      <vt:lpstr>Contents!Print_Area</vt:lpstr>
      <vt:lpstr>D!Print_Area</vt:lpstr>
      <vt:lpstr>'Development Details'!Print_Area</vt:lpstr>
      <vt:lpstr>Instructions!Print_Area</vt:lpstr>
      <vt:lpstr>'Requirements Summary'!Print_Area</vt:lpstr>
      <vt:lpstr>Contents!Print_Titles</vt:lpstr>
      <vt:lpstr>'Requirements 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Clearwater, Patrick</dc:creator>
  <cp:keywords/>
  <dc:description/>
  <cp:lastModifiedBy>Chris Williams</cp:lastModifiedBy>
  <cp:revision/>
  <dcterms:created xsi:type="dcterms:W3CDTF">2018-08-30T09:53:52Z</dcterms:created>
  <dcterms:modified xsi:type="dcterms:W3CDTF">2024-03-21T13:28:44Z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0x010100BD86799EE2434E4AA1F7F2512464FCCF</vt:lpwstr>
  </property>
  <property fmtid="{D5CDD505-2E9C-101B-9397-08002B2CF9AE}" pid="3" name="ComplianceAssetId">
    <vt:lpwstr/>
  </property>
  <property fmtid="{D5CDD505-2E9C-101B-9397-08002B2CF9AE}" pid="4" name="_dlc_DocIdItemGuid">
    <vt:lpwstr>0fbe4e83-e39b-4d00-9417-4a73bf45fb57</vt:lpwstr>
  </property>
  <property fmtid="{D5CDD505-2E9C-101B-9397-08002B2CF9AE}" pid="5" name="MSIP_Label_763da656-5c75-4f6d-9461-4a3ce9a537cc_Enabled">
    <vt:lpwstr>true</vt:lpwstr>
  </property>
  <property fmtid="{D5CDD505-2E9C-101B-9397-08002B2CF9AE}" pid="6" name="MSIP_Label_763da656-5c75-4f6d-9461-4a3ce9a537cc_SetDate">
    <vt:lpwstr>2021-04-16T10:20:51Z</vt:lpwstr>
  </property>
  <property fmtid="{D5CDD505-2E9C-101B-9397-08002B2CF9AE}" pid="7" name="MSIP_Label_763da656-5c75-4f6d-9461-4a3ce9a537cc_Method">
    <vt:lpwstr>Standard</vt:lpwstr>
  </property>
  <property fmtid="{D5CDD505-2E9C-101B-9397-08002B2CF9AE}" pid="8" name="MSIP_Label_763da656-5c75-4f6d-9461-4a3ce9a537cc_Name">
    <vt:lpwstr>763da656-5c75-4f6d-9461-4a3ce9a537cc</vt:lpwstr>
  </property>
  <property fmtid="{D5CDD505-2E9C-101B-9397-08002B2CF9AE}" pid="9" name="MSIP_Label_763da656-5c75-4f6d-9461-4a3ce9a537cc_SiteId">
    <vt:lpwstr>d9d3f5ac-f803-49be-949f-14a7074d74a7</vt:lpwstr>
  </property>
  <property fmtid="{D5CDD505-2E9C-101B-9397-08002B2CF9AE}" pid="10" name="MSIP_Label_763da656-5c75-4f6d-9461-4a3ce9a537cc_ActionId">
    <vt:lpwstr>b6a91e0e-65ee-4c1a-b0f1-2d276619ff09</vt:lpwstr>
  </property>
  <property fmtid="{D5CDD505-2E9C-101B-9397-08002B2CF9AE}" pid="11" name="MSIP_Label_763da656-5c75-4f6d-9461-4a3ce9a537cc_ContentBits">
    <vt:lpwstr>1</vt:lpwstr>
  </property>
  <property fmtid="{D5CDD505-2E9C-101B-9397-08002B2CF9AE}" pid="12" name="MediaServiceImageTags">
    <vt:lpwstr/>
  </property>
</Properties>
</file>